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jetlana\Desktop\PLAN 2021\PLAN 2021\ŠO PLAN 2021\"/>
    </mc:Choice>
  </mc:AlternateContent>
  <bookViews>
    <workbookView xWindow="240" yWindow="132" windowWidth="20112" windowHeight="793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K143" i="1" l="1"/>
  <c r="K144" i="1"/>
  <c r="K145" i="1"/>
  <c r="K142" i="1"/>
  <c r="H119" i="1"/>
  <c r="K117" i="1" l="1"/>
  <c r="K110" i="1"/>
  <c r="H97" i="1"/>
  <c r="K58" i="1"/>
  <c r="K59" i="1"/>
  <c r="K60" i="1"/>
  <c r="K61" i="1"/>
  <c r="H56" i="1"/>
  <c r="H54" i="1"/>
  <c r="H12" i="1"/>
  <c r="H13" i="1"/>
  <c r="K14" i="1"/>
  <c r="H18" i="1" l="1"/>
  <c r="G4" i="1" l="1"/>
  <c r="G18" i="1"/>
  <c r="G29" i="1"/>
  <c r="G31" i="1"/>
  <c r="G38" i="1"/>
  <c r="G37" i="1" s="1"/>
  <c r="G121" i="1"/>
  <c r="G41" i="1" s="1"/>
  <c r="K120" i="1"/>
  <c r="K95" i="1" l="1"/>
  <c r="H93" i="1"/>
  <c r="H48" i="1"/>
  <c r="H44" i="1"/>
  <c r="H60" i="1"/>
  <c r="H55" i="1" l="1"/>
  <c r="K153" i="1"/>
  <c r="K148" i="1"/>
  <c r="K89" i="1" l="1"/>
  <c r="K88" i="1"/>
  <c r="K80" i="1" l="1"/>
  <c r="K79" i="1"/>
  <c r="K78" i="1"/>
  <c r="K77" i="1"/>
  <c r="K76" i="1"/>
  <c r="K74" i="1"/>
  <c r="K72" i="1"/>
  <c r="K71" i="1"/>
  <c r="K70" i="1"/>
  <c r="K68" i="1"/>
  <c r="K67" i="1"/>
  <c r="K66" i="1"/>
  <c r="K65" i="1"/>
  <c r="K20" i="1" l="1"/>
  <c r="K21" i="1"/>
  <c r="K22" i="1"/>
  <c r="K23" i="1"/>
  <c r="K24" i="1"/>
  <c r="K25" i="1"/>
  <c r="K26" i="1"/>
  <c r="K27" i="1"/>
  <c r="K28" i="1"/>
  <c r="K30" i="1"/>
  <c r="K32" i="1"/>
  <c r="K33" i="1"/>
  <c r="K34" i="1"/>
  <c r="K35" i="1"/>
  <c r="K36" i="1"/>
  <c r="K39" i="1"/>
  <c r="K40" i="1"/>
  <c r="K19" i="1"/>
  <c r="K15" i="1"/>
  <c r="K16" i="1"/>
  <c r="K17" i="1"/>
  <c r="K5" i="1"/>
  <c r="I145" i="1"/>
  <c r="I144" i="1"/>
  <c r="I142" i="1"/>
  <c r="H141" i="1"/>
  <c r="I141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I120" i="1"/>
  <c r="I119" i="1"/>
  <c r="I118" i="1"/>
  <c r="I116" i="1"/>
  <c r="I115" i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0" i="1"/>
  <c r="I100" i="1" s="1"/>
  <c r="I98" i="1"/>
  <c r="I97" i="1"/>
  <c r="I94" i="1"/>
  <c r="I93" i="1"/>
  <c r="H92" i="1"/>
  <c r="I92" i="1" s="1"/>
  <c r="H91" i="1"/>
  <c r="I64" i="1"/>
  <c r="I62" i="1"/>
  <c r="I61" i="1"/>
  <c r="I60" i="1"/>
  <c r="I57" i="1"/>
  <c r="I56" i="1"/>
  <c r="I55" i="1"/>
  <c r="I54" i="1"/>
  <c r="H53" i="1"/>
  <c r="I53" i="1" s="1"/>
  <c r="H52" i="1"/>
  <c r="I51" i="1"/>
  <c r="I49" i="1"/>
  <c r="I48" i="1"/>
  <c r="I47" i="1"/>
  <c r="I46" i="1"/>
  <c r="I45" i="1"/>
  <c r="I44" i="1"/>
  <c r="H38" i="1"/>
  <c r="H37" i="1" s="1"/>
  <c r="K37" i="1" s="1"/>
  <c r="H31" i="1"/>
  <c r="K31" i="1" s="1"/>
  <c r="H29" i="1"/>
  <c r="K29" i="1" s="1"/>
  <c r="I52" i="1" l="1"/>
  <c r="H50" i="1"/>
  <c r="I91" i="1"/>
  <c r="H63" i="1"/>
  <c r="K6" i="1"/>
  <c r="K9" i="1"/>
  <c r="K8" i="1"/>
  <c r="K7" i="1"/>
  <c r="I99" i="1"/>
  <c r="K99" i="1"/>
  <c r="K18" i="1"/>
  <c r="I63" i="1"/>
  <c r="K44" i="1"/>
  <c r="K52" i="1"/>
  <c r="K48" i="1"/>
  <c r="K46" i="1"/>
  <c r="K56" i="1"/>
  <c r="K54" i="1"/>
  <c r="K64" i="1"/>
  <c r="K92" i="1"/>
  <c r="K94" i="1"/>
  <c r="K118" i="1"/>
  <c r="K115" i="1"/>
  <c r="K109" i="1"/>
  <c r="K107" i="1"/>
  <c r="K125" i="1"/>
  <c r="K128" i="1"/>
  <c r="K127" i="1" s="1"/>
  <c r="K134" i="1"/>
  <c r="K129" i="1"/>
  <c r="K38" i="1"/>
  <c r="K45" i="1"/>
  <c r="K53" i="1"/>
  <c r="K51" i="1"/>
  <c r="K49" i="1"/>
  <c r="K47" i="1"/>
  <c r="K57" i="1"/>
  <c r="K55" i="1"/>
  <c r="K91" i="1"/>
  <c r="K93" i="1"/>
  <c r="K98" i="1"/>
  <c r="K116" i="1"/>
  <c r="K108" i="1"/>
  <c r="K103" i="1"/>
  <c r="K123" i="1"/>
  <c r="K126" i="1"/>
  <c r="K132" i="1"/>
  <c r="K139" i="1"/>
  <c r="K131" i="1"/>
  <c r="K130" i="1"/>
  <c r="H114" i="1"/>
  <c r="H113" i="1" s="1"/>
  <c r="K113" i="1" s="1"/>
  <c r="I143" i="1"/>
  <c r="H140" i="1"/>
  <c r="I140" i="1" s="1"/>
  <c r="H43" i="1" l="1"/>
  <c r="I50" i="1"/>
  <c r="K50" i="1"/>
  <c r="K10" i="1"/>
  <c r="K124" i="1"/>
  <c r="I114" i="1"/>
  <c r="K114" i="1"/>
  <c r="K106" i="1"/>
  <c r="I113" i="1"/>
  <c r="H112" i="1"/>
  <c r="K112" i="1" s="1"/>
  <c r="H42" i="1" l="1"/>
  <c r="I42" i="1" s="1"/>
  <c r="I43" i="1"/>
  <c r="K43" i="1"/>
  <c r="I112" i="1"/>
  <c r="I96" i="1"/>
  <c r="I41" i="1" l="1"/>
  <c r="I121" i="1"/>
  <c r="H4" i="1"/>
  <c r="K11" i="1"/>
  <c r="K4" i="1" s="1"/>
  <c r="K13" i="1" l="1"/>
</calcChain>
</file>

<file path=xl/sharedStrings.xml><?xml version="1.0" encoding="utf-8"?>
<sst xmlns="http://schemas.openxmlformats.org/spreadsheetml/2006/main" count="408" uniqueCount="211">
  <si>
    <t>Izvor  5.2. DECENTRALIZIRANA SREDSTVA</t>
  </si>
  <si>
    <t>3</t>
  </si>
  <si>
    <t>Rashodi poslovanja Rashodi poslovanja</t>
  </si>
  <si>
    <t>32</t>
  </si>
  <si>
    <t>Materijalni rashodi Materijalni rashodi</t>
  </si>
  <si>
    <t>322</t>
  </si>
  <si>
    <t>Rashodi za materijal i energiju Rashodi za materijal i energiju</t>
  </si>
  <si>
    <t>3221</t>
  </si>
  <si>
    <t>R0509</t>
  </si>
  <si>
    <t>Uredski materijal i ostali materijalni rashodi</t>
  </si>
  <si>
    <t>3223</t>
  </si>
  <si>
    <t>R0510</t>
  </si>
  <si>
    <t>Energija</t>
  </si>
  <si>
    <t>3224</t>
  </si>
  <si>
    <t>R0511</t>
  </si>
  <si>
    <t>Materijal i dijelovi za tekuće i investicijsko održavanje</t>
  </si>
  <si>
    <t>3225</t>
  </si>
  <si>
    <t>R0512</t>
  </si>
  <si>
    <t>Sitni inventar i auto gume</t>
  </si>
  <si>
    <t>3227</t>
  </si>
  <si>
    <t>R2653</t>
  </si>
  <si>
    <t>Službena, radna i zaštitna odjeća i obuća</t>
  </si>
  <si>
    <t>323</t>
  </si>
  <si>
    <t>Rashodi za usluge Rashodi za usluge</t>
  </si>
  <si>
    <t>3231</t>
  </si>
  <si>
    <t>R0513</t>
  </si>
  <si>
    <t>Usluge telefona, pošte i prijevoza</t>
  </si>
  <si>
    <t>R0514</t>
  </si>
  <si>
    <t>Usluge  prijevoza učenika</t>
  </si>
  <si>
    <t>3232</t>
  </si>
  <si>
    <t>R0515</t>
  </si>
  <si>
    <t>Usluge tekućeg i investicijskog održavanja</t>
  </si>
  <si>
    <t>3233</t>
  </si>
  <si>
    <t>R0516</t>
  </si>
  <si>
    <t>Usluge promidžbe i informiranja</t>
  </si>
  <si>
    <t>3234</t>
  </si>
  <si>
    <t>R0517</t>
  </si>
  <si>
    <t>Komunalne usluge</t>
  </si>
  <si>
    <t>3235</t>
  </si>
  <si>
    <t>R2940</t>
  </si>
  <si>
    <t>Zakupnine i najamnine</t>
  </si>
  <si>
    <t>3236</t>
  </si>
  <si>
    <t>R0518</t>
  </si>
  <si>
    <t>Zdravstvene i veterinarske usluge</t>
  </si>
  <si>
    <t>3237</t>
  </si>
  <si>
    <t>R0519</t>
  </si>
  <si>
    <t>Intelektualne i osobne usluge</t>
  </si>
  <si>
    <t>3238</t>
  </si>
  <si>
    <t>R0520</t>
  </si>
  <si>
    <t>Računalne usluge</t>
  </si>
  <si>
    <t>3239</t>
  </si>
  <si>
    <t>R0521</t>
  </si>
  <si>
    <t>Ostale usluge</t>
  </si>
  <si>
    <t>324</t>
  </si>
  <si>
    <t>Naknade troškova osobama izvan radnog odnosa Naknade troškova osobama izvan radnog odnosa</t>
  </si>
  <si>
    <t>3241</t>
  </si>
  <si>
    <t>R3031</t>
  </si>
  <si>
    <t>Naknade troškova osobama izvan radnog odnosa</t>
  </si>
  <si>
    <t>329</t>
  </si>
  <si>
    <t>Ostali nespomenuti rashodi poslovanja Ostali nespomenuti rashodi poslovanja</t>
  </si>
  <si>
    <t>3292</t>
  </si>
  <si>
    <t>R0522</t>
  </si>
  <si>
    <t>Premije osiguranja</t>
  </si>
  <si>
    <t>3293</t>
  </si>
  <si>
    <t>R0523</t>
  </si>
  <si>
    <t>Reprezentacija</t>
  </si>
  <si>
    <t>3294</t>
  </si>
  <si>
    <t>R0524</t>
  </si>
  <si>
    <t>Članarine</t>
  </si>
  <si>
    <t>3295</t>
  </si>
  <si>
    <t>R2106</t>
  </si>
  <si>
    <t>Pristojbe i naknade</t>
  </si>
  <si>
    <t>3299</t>
  </si>
  <si>
    <t>R0525</t>
  </si>
  <si>
    <t>Ostali nespomenuti rashodi poslovanja</t>
  </si>
  <si>
    <t>34</t>
  </si>
  <si>
    <t>Financijski rashodi Financijski rashodi</t>
  </si>
  <si>
    <t>343</t>
  </si>
  <si>
    <t>Ostali financijski rashodi Ostali financijski rashodi</t>
  </si>
  <si>
    <t>3431</t>
  </si>
  <si>
    <t>R0526</t>
  </si>
  <si>
    <t>Bankarske usluge i usluge platnog prometa</t>
  </si>
  <si>
    <t>3433</t>
  </si>
  <si>
    <t>R2105</t>
  </si>
  <si>
    <t>Zatezne kamate</t>
  </si>
  <si>
    <t>4</t>
  </si>
  <si>
    <t>Rashodi za nabavu nefinancijske imovine Rashodi za nabavu nefinancijske imovine</t>
  </si>
  <si>
    <t>42</t>
  </si>
  <si>
    <t>Rashodi za nabavu proizvedene dugotrajne imovine Rashodi za nabavu proizvedene dugotrajne imovine</t>
  </si>
  <si>
    <t>422</t>
  </si>
  <si>
    <t>Postrojenja i oprema Postrojenja i oprema</t>
  </si>
  <si>
    <t>4222</t>
  </si>
  <si>
    <t>Komunikacijska oprema</t>
  </si>
  <si>
    <t>Aktivnost A600006 Financiranje iznad minimalnog standarda-osnovno školstvo</t>
  </si>
  <si>
    <t>Izvor  3.1. VLASTITI PRIHODI- PK</t>
  </si>
  <si>
    <t>R2516-1</t>
  </si>
  <si>
    <t>3222</t>
  </si>
  <si>
    <t>R2098-1</t>
  </si>
  <si>
    <t>Materijal i sirovine</t>
  </si>
  <si>
    <t>R2881</t>
  </si>
  <si>
    <t>R3046</t>
  </si>
  <si>
    <t>R2850</t>
  </si>
  <si>
    <t>R3045</t>
  </si>
  <si>
    <t>Članarine i norme</t>
  </si>
  <si>
    <t>R2851</t>
  </si>
  <si>
    <t>Ostali nespomenuti rashodi</t>
  </si>
  <si>
    <t>4221</t>
  </si>
  <si>
    <t>R2247-2</t>
  </si>
  <si>
    <t>Uredska oprema i namještaj</t>
  </si>
  <si>
    <t>424</t>
  </si>
  <si>
    <t xml:space="preserve">Knjige, umjetnička djela i ostale izložbene vrijednosti Knjige, umjetnička djela i ostale izložbene </t>
  </si>
  <si>
    <t>4241</t>
  </si>
  <si>
    <t>R3640</t>
  </si>
  <si>
    <t>Knjige</t>
  </si>
  <si>
    <t>Izvor  4.2. PRIHODI ZA POSEBNE NAMJENE - PK</t>
  </si>
  <si>
    <t>R2098</t>
  </si>
  <si>
    <t>R2245</t>
  </si>
  <si>
    <t>R0528</t>
  </si>
  <si>
    <t>Naknada troškova osobama izvan radnog odnosa</t>
  </si>
  <si>
    <t>R2247</t>
  </si>
  <si>
    <t>Izvor  5.3. POMOĆI - PK</t>
  </si>
  <si>
    <t>R2516</t>
  </si>
  <si>
    <t>R2962</t>
  </si>
  <si>
    <t>R0527-3</t>
  </si>
  <si>
    <t>R0527-4</t>
  </si>
  <si>
    <t>R2246-1</t>
  </si>
  <si>
    <t>R2938</t>
  </si>
  <si>
    <t>R0527-5</t>
  </si>
  <si>
    <t>R0527-6</t>
  </si>
  <si>
    <t>R0527-7</t>
  </si>
  <si>
    <t>R2099-1</t>
  </si>
  <si>
    <t>4227</t>
  </si>
  <si>
    <t>R0527-8</t>
  </si>
  <si>
    <t>Uređaji, strojevi i oprema za ostale namjene</t>
  </si>
  <si>
    <t>R0529-1</t>
  </si>
  <si>
    <t>Izvor  6.2. DONACIJE - PK</t>
  </si>
  <si>
    <t>R3028</t>
  </si>
  <si>
    <t>R3070</t>
  </si>
  <si>
    <t>R3029</t>
  </si>
  <si>
    <t>R3027</t>
  </si>
  <si>
    <t>R0527-9</t>
  </si>
  <si>
    <t>R0529-6</t>
  </si>
  <si>
    <t>Izvor  7.2. PRIHODI OD PRODAJE NEFINANCIJSKE IMOVINE -PK</t>
  </si>
  <si>
    <t>R2247-1</t>
  </si>
  <si>
    <t>Aktivnost A600012 Osiguranje školske prehrane za djecu u riziku od siromaštva</t>
  </si>
  <si>
    <t>Izvor  5.1. POMOĆI - BPŽ</t>
  </si>
  <si>
    <t>R3291</t>
  </si>
  <si>
    <t>2020 UKUPNO S PDV</t>
  </si>
  <si>
    <t>2021 UKUPNO S PDV</t>
  </si>
  <si>
    <t>PROCJENJENA VRIJEDNOST BEZ PDV-a</t>
  </si>
  <si>
    <t xml:space="preserve">struja </t>
  </si>
  <si>
    <t xml:space="preserve">plin </t>
  </si>
  <si>
    <t>jednostavna nabava</t>
  </si>
  <si>
    <t>vrsta postupka JN</t>
  </si>
  <si>
    <t>javnu nabavu provodi osnivač</t>
  </si>
  <si>
    <t>ugovor</t>
  </si>
  <si>
    <t>izravno ugovaranje</t>
  </si>
  <si>
    <t>32211 uredski materijal</t>
  </si>
  <si>
    <t>32212 literatura</t>
  </si>
  <si>
    <t>32214 materijal za čišćenje</t>
  </si>
  <si>
    <t>32216 materija za higijenske potrebe</t>
  </si>
  <si>
    <t>32219 ostali materijal</t>
  </si>
  <si>
    <t>meso</t>
  </si>
  <si>
    <t>jaja</t>
  </si>
  <si>
    <t>rajčica pasirana</t>
  </si>
  <si>
    <t>jogurt</t>
  </si>
  <si>
    <t>kruh</t>
  </si>
  <si>
    <t>buhtla čokolada</t>
  </si>
  <si>
    <t>hot dog</t>
  </si>
  <si>
    <t>pizza</t>
  </si>
  <si>
    <t>zemička</t>
  </si>
  <si>
    <t>burek sir</t>
  </si>
  <si>
    <t>sendvič mali</t>
  </si>
  <si>
    <t>mliječno pecivo punjeno</t>
  </si>
  <si>
    <t>salama</t>
  </si>
  <si>
    <t>dukatela</t>
  </si>
  <si>
    <t>pašteta</t>
  </si>
  <si>
    <t>choco loko</t>
  </si>
  <si>
    <t>sir namaz</t>
  </si>
  <si>
    <t>linolada</t>
  </si>
  <si>
    <t>kifla</t>
  </si>
  <si>
    <t>povrće</t>
  </si>
  <si>
    <t>ulje</t>
  </si>
  <si>
    <t xml:space="preserve">vegeta </t>
  </si>
  <si>
    <t>brašno</t>
  </si>
  <si>
    <t>puding čokolada vanilija</t>
  </si>
  <si>
    <t>kakao napitak</t>
  </si>
  <si>
    <t>napitak cedevita</t>
  </si>
  <si>
    <t>JABUKE</t>
  </si>
  <si>
    <t>MLIJEKO</t>
  </si>
  <si>
    <t xml:space="preserve">MANDARINE </t>
  </si>
  <si>
    <t xml:space="preserve">KRUŠKE </t>
  </si>
  <si>
    <t>ŠLJIVE</t>
  </si>
  <si>
    <t>TREŠNJE</t>
  </si>
  <si>
    <t>JAGODE</t>
  </si>
  <si>
    <t>VOĆE  i MLIJEKO</t>
  </si>
  <si>
    <t xml:space="preserve">ugovor -Plin projekt jedini dobavljač plina </t>
  </si>
  <si>
    <t>R3642</t>
  </si>
  <si>
    <t>ured.oprema i namještaj</t>
  </si>
  <si>
    <t>R</t>
  </si>
  <si>
    <t>plin propan butan</t>
  </si>
  <si>
    <t>ugovor Ina</t>
  </si>
  <si>
    <t>Sportska i glazbena oporema</t>
  </si>
  <si>
    <t>Naknade građanima i kućanstvima u naravi</t>
  </si>
  <si>
    <t>Sportska i glazbena oprema</t>
  </si>
  <si>
    <t>Sredstva za realizaciju ovog plana osiguravaju se iz proračuna Brodsko-posavske županije, vlastitih prihoda , pomoći MZO , donacija , prihoda za posebne namjene.</t>
  </si>
  <si>
    <t>PLAN NABAVE OŠ OKUČANI 2021</t>
  </si>
  <si>
    <t>AKTIVNOST A600014 PROJEKT SHEMA VOĆE MLIJEKO</t>
  </si>
  <si>
    <t xml:space="preserve">Aktivnost A600027 Projekt "Medni dan" </t>
  </si>
  <si>
    <t>med</t>
  </si>
  <si>
    <t>U Okučanima 15.10.2020.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</si>
</sst>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kn&quot;;[Red]\-#,##0.00\ &quot;kn&quot;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1041A]#,##0.00;\-\ #,##0.00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16"/>
      <name val="Arial"/>
      <charset val="238"/>
    </font>
    <font>
      <b/>
      <sz val="10"/>
      <color indexed="16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charset val="238"/>
    </font>
    <font>
      <sz val="10"/>
      <color indexed="16"/>
      <name val="Arial"/>
      <family val="2"/>
      <charset val="238"/>
    </font>
    <font>
      <sz val="10"/>
      <name val="Arial"/>
      <family val="2"/>
      <charset val="238"/>
    </font>
    <font>
      <b/>
      <sz val="8"/>
      <color indexed="10"/>
      <name val="Arial"/>
      <charset val="238"/>
    </font>
    <font>
      <b/>
      <sz val="10"/>
      <color indexed="10"/>
      <name val="Arial"/>
      <family val="2"/>
      <charset val="238"/>
    </font>
    <font>
      <b/>
      <sz val="8"/>
      <color indexed="16"/>
      <name val="Arial"/>
      <family val="2"/>
      <charset val="238"/>
    </font>
    <font>
      <sz val="8"/>
      <color indexed="16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5" tint="-0.499984740745262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5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4"/>
        <bgColor indexed="0"/>
      </patternFill>
    </fill>
    <fill>
      <patternFill patternType="solid">
        <fgColor rgb="FF6666FF"/>
        <bgColor indexed="0"/>
      </patternFill>
    </fill>
    <fill>
      <patternFill patternType="solid">
        <fgColor rgb="FF7030A0"/>
        <bgColor indexed="0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2" xfId="0" applyFont="1" applyBorder="1" applyAlignment="1" applyProtection="1">
      <alignment vertical="top" wrapText="1" readingOrder="1"/>
      <protection locked="0"/>
    </xf>
    <xf numFmtId="0" fontId="5" fillId="0" borderId="2" xfId="0" applyFont="1" applyBorder="1" applyAlignment="1" applyProtection="1">
      <alignment vertical="top" wrapText="1" readingOrder="1"/>
      <protection locked="0"/>
    </xf>
    <xf numFmtId="164" fontId="4" fillId="0" borderId="2" xfId="0" applyNumberFormat="1" applyFont="1" applyBorder="1"/>
    <xf numFmtId="164" fontId="7" fillId="0" borderId="2" xfId="0" applyNumberFormat="1" applyFont="1" applyBorder="1"/>
    <xf numFmtId="164" fontId="4" fillId="4" borderId="2" xfId="0" applyNumberFormat="1" applyFont="1" applyFill="1" applyBorder="1"/>
    <xf numFmtId="165" fontId="4" fillId="4" borderId="2" xfId="0" applyNumberFormat="1" applyFont="1" applyFill="1" applyBorder="1"/>
    <xf numFmtId="164" fontId="0" fillId="0" borderId="0" xfId="0" applyNumberFormat="1"/>
    <xf numFmtId="164" fontId="6" fillId="5" borderId="2" xfId="0" applyNumberFormat="1" applyFont="1" applyFill="1" applyBorder="1" applyAlignment="1" applyProtection="1">
      <alignment vertical="top" wrapText="1" readingOrder="1"/>
      <protection locked="0"/>
    </xf>
    <xf numFmtId="0" fontId="7" fillId="0" borderId="2" xfId="0" applyFont="1" applyFill="1" applyBorder="1"/>
    <xf numFmtId="164" fontId="4" fillId="0" borderId="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12" fillId="0" borderId="2" xfId="0" applyFont="1" applyBorder="1"/>
    <xf numFmtId="165" fontId="12" fillId="0" borderId="2" xfId="0" applyNumberFormat="1" applyFont="1" applyBorder="1"/>
    <xf numFmtId="164" fontId="12" fillId="4" borderId="2" xfId="0" applyNumberFormat="1" applyFont="1" applyFill="1" applyBorder="1"/>
    <xf numFmtId="165" fontId="12" fillId="4" borderId="2" xfId="0" applyNumberFormat="1" applyFont="1" applyFill="1" applyBorder="1"/>
    <xf numFmtId="164" fontId="12" fillId="0" borderId="2" xfId="0" applyNumberFormat="1" applyFont="1" applyBorder="1"/>
    <xf numFmtId="165" fontId="12" fillId="5" borderId="2" xfId="0" applyNumberFormat="1" applyFont="1" applyFill="1" applyBorder="1"/>
    <xf numFmtId="0" fontId="12" fillId="5" borderId="2" xfId="0" applyFont="1" applyFill="1" applyBorder="1"/>
    <xf numFmtId="164" fontId="12" fillId="9" borderId="2" xfId="0" applyNumberFormat="1" applyFont="1" applyFill="1" applyBorder="1"/>
    <xf numFmtId="165" fontId="12" fillId="9" borderId="2" xfId="0" applyNumberFormat="1" applyFont="1" applyFill="1" applyBorder="1"/>
    <xf numFmtId="0" fontId="4" fillId="4" borderId="2" xfId="0" applyFont="1" applyFill="1" applyBorder="1" applyAlignment="1">
      <alignment horizontal="center" wrapText="1"/>
    </xf>
    <xf numFmtId="0" fontId="12" fillId="4" borderId="2" xfId="0" applyFont="1" applyFill="1" applyBorder="1"/>
    <xf numFmtId="164" fontId="7" fillId="10" borderId="2" xfId="0" applyNumberFormat="1" applyFont="1" applyFill="1" applyBorder="1"/>
    <xf numFmtId="165" fontId="12" fillId="10" borderId="2" xfId="0" applyNumberFormat="1" applyFont="1" applyFill="1" applyBorder="1"/>
    <xf numFmtId="0" fontId="12" fillId="10" borderId="2" xfId="0" applyFont="1" applyFill="1" applyBorder="1"/>
    <xf numFmtId="164" fontId="7" fillId="0" borderId="2" xfId="0" applyNumberFormat="1" applyFont="1" applyFill="1" applyBorder="1" applyAlignment="1" applyProtection="1">
      <alignment vertical="top" wrapText="1" readingOrder="1"/>
      <protection locked="0"/>
    </xf>
    <xf numFmtId="0" fontId="5" fillId="0" borderId="4" xfId="0" applyFont="1" applyBorder="1" applyAlignment="1" applyProtection="1">
      <alignment vertical="top" wrapText="1" readingOrder="1"/>
      <protection locked="0"/>
    </xf>
    <xf numFmtId="164" fontId="13" fillId="0" borderId="2" xfId="0" applyNumberFormat="1" applyFont="1" applyBorder="1"/>
    <xf numFmtId="43" fontId="12" fillId="0" borderId="2" xfId="1" applyFont="1" applyBorder="1"/>
    <xf numFmtId="43" fontId="13" fillId="0" borderId="2" xfId="1" applyFont="1" applyBorder="1"/>
    <xf numFmtId="43" fontId="12" fillId="4" borderId="2" xfId="0" applyNumberFormat="1" applyFont="1" applyFill="1" applyBorder="1"/>
    <xf numFmtId="0" fontId="5" fillId="0" borderId="2" xfId="0" applyFont="1" applyBorder="1" applyAlignment="1" applyProtection="1">
      <alignment vertical="top" wrapText="1" readingOrder="1"/>
      <protection locked="0"/>
    </xf>
    <xf numFmtId="164" fontId="6" fillId="0" borderId="4" xfId="0" applyNumberFormat="1" applyFont="1" applyBorder="1" applyAlignment="1" applyProtection="1">
      <alignment vertical="top" wrapText="1" readingOrder="1"/>
      <protection locked="0"/>
    </xf>
    <xf numFmtId="164" fontId="7" fillId="0" borderId="2" xfId="0" applyNumberFormat="1" applyFont="1" applyBorder="1" applyAlignment="1" applyProtection="1">
      <alignment vertical="top" wrapText="1" readingOrder="1"/>
      <protection locked="0"/>
    </xf>
    <xf numFmtId="0" fontId="7" fillId="0" borderId="2" xfId="0" applyFont="1" applyBorder="1"/>
    <xf numFmtId="0" fontId="0" fillId="0" borderId="0" xfId="0"/>
    <xf numFmtId="0" fontId="0" fillId="0" borderId="2" xfId="0" applyBorder="1"/>
    <xf numFmtId="0" fontId="5" fillId="0" borderId="2" xfId="0" applyFont="1" applyBorder="1" applyAlignment="1" applyProtection="1">
      <alignment vertical="top" wrapText="1" readingOrder="1"/>
      <protection locked="0"/>
    </xf>
    <xf numFmtId="0" fontId="0" fillId="0" borderId="0" xfId="0"/>
    <xf numFmtId="164" fontId="5" fillId="0" borderId="4" xfId="0" applyNumberFormat="1" applyFont="1" applyBorder="1" applyAlignment="1" applyProtection="1">
      <alignment vertical="top" wrapText="1" readingOrder="1"/>
      <protection locked="0"/>
    </xf>
    <xf numFmtId="165" fontId="0" fillId="0" borderId="0" xfId="0" applyNumberFormat="1"/>
    <xf numFmtId="164" fontId="5" fillId="0" borderId="4" xfId="0" applyNumberFormat="1" applyFont="1" applyBorder="1" applyAlignment="1" applyProtection="1">
      <alignment vertical="top" wrapText="1" readingOrder="1"/>
      <protection locked="0"/>
    </xf>
    <xf numFmtId="0" fontId="5" fillId="0" borderId="2" xfId="0" applyFont="1" applyBorder="1" applyAlignment="1" applyProtection="1">
      <alignment vertical="top" wrapText="1" readingOrder="1"/>
      <protection locked="0"/>
    </xf>
    <xf numFmtId="0" fontId="0" fillId="0" borderId="2" xfId="0" applyBorder="1"/>
    <xf numFmtId="0" fontId="0" fillId="0" borderId="0" xfId="0"/>
    <xf numFmtId="164" fontId="5" fillId="0" borderId="2" xfId="0" applyNumberFormat="1" applyFont="1" applyBorder="1" applyAlignment="1" applyProtection="1">
      <alignment vertical="top" wrapText="1" readingOrder="1"/>
      <protection locked="0"/>
    </xf>
    <xf numFmtId="8" fontId="0" fillId="0" borderId="0" xfId="0" applyNumberFormat="1"/>
    <xf numFmtId="43" fontId="0" fillId="0" borderId="0" xfId="0" applyNumberFormat="1"/>
    <xf numFmtId="44" fontId="0" fillId="0" borderId="0" xfId="0" applyNumberFormat="1"/>
    <xf numFmtId="44" fontId="12" fillId="0" borderId="2" xfId="2" applyFont="1" applyBorder="1"/>
    <xf numFmtId="44" fontId="0" fillId="0" borderId="2" xfId="2" applyFont="1" applyBorder="1"/>
    <xf numFmtId="0" fontId="0" fillId="0" borderId="0" xfId="0" applyBorder="1"/>
    <xf numFmtId="0" fontId="15" fillId="0" borderId="0" xfId="0" applyFont="1" applyBorder="1"/>
    <xf numFmtId="44" fontId="14" fillId="0" borderId="0" xfId="2" applyFont="1" applyBorder="1"/>
    <xf numFmtId="0" fontId="12" fillId="0" borderId="2" xfId="0" applyFont="1" applyBorder="1" applyAlignment="1">
      <alignment horizontal="center" wrapText="1"/>
    </xf>
    <xf numFmtId="0" fontId="0" fillId="0" borderId="2" xfId="0" applyBorder="1"/>
    <xf numFmtId="164" fontId="5" fillId="0" borderId="4" xfId="0" applyNumberFormat="1" applyFont="1" applyBorder="1" applyAlignment="1" applyProtection="1">
      <alignment vertical="top" wrapText="1" readingOrder="1"/>
      <protection locked="0"/>
    </xf>
    <xf numFmtId="164" fontId="2" fillId="0" borderId="4" xfId="0" applyNumberFormat="1" applyFont="1" applyBorder="1" applyAlignment="1" applyProtection="1">
      <alignment vertical="top" wrapText="1" readingOrder="1"/>
      <protection locked="0"/>
    </xf>
    <xf numFmtId="164" fontId="10" fillId="3" borderId="4" xfId="0" applyNumberFormat="1" applyFont="1" applyFill="1" applyBorder="1" applyAlignment="1" applyProtection="1">
      <alignment vertical="top" wrapText="1" readingOrder="1"/>
      <protection locked="0"/>
    </xf>
    <xf numFmtId="164" fontId="10" fillId="0" borderId="4" xfId="0" applyNumberFormat="1" applyFont="1" applyBorder="1" applyAlignment="1" applyProtection="1">
      <alignment vertical="top" wrapText="1" readingOrder="1"/>
      <protection locked="0"/>
    </xf>
    <xf numFmtId="164" fontId="10" fillId="5" borderId="4" xfId="0" applyNumberFormat="1" applyFont="1" applyFill="1" applyBorder="1" applyAlignment="1" applyProtection="1">
      <alignment vertical="top" wrapText="1" readingOrder="1"/>
      <protection locked="0"/>
    </xf>
    <xf numFmtId="164" fontId="2" fillId="3" borderId="4" xfId="0" applyNumberFormat="1" applyFont="1" applyFill="1" applyBorder="1" applyAlignment="1" applyProtection="1">
      <alignment vertical="top" wrapText="1" readingOrder="1"/>
      <protection locked="0"/>
    </xf>
    <xf numFmtId="164" fontId="8" fillId="8" borderId="4" xfId="0" applyNumberFormat="1" applyFont="1" applyFill="1" applyBorder="1" applyAlignment="1" applyProtection="1">
      <alignment vertical="top" wrapText="1" readingOrder="1"/>
      <protection locked="0"/>
    </xf>
    <xf numFmtId="164" fontId="5" fillId="0" borderId="2" xfId="0" applyNumberFormat="1" applyFont="1" applyBorder="1" applyAlignment="1" applyProtection="1">
      <alignment vertical="top" wrapText="1" readingOrder="1"/>
      <protection locked="0"/>
    </xf>
    <xf numFmtId="164" fontId="11" fillId="0" borderId="4" xfId="0" applyNumberFormat="1" applyFont="1" applyBorder="1" applyAlignment="1" applyProtection="1">
      <alignment vertical="top" wrapText="1" readingOrder="1"/>
      <protection locked="0"/>
    </xf>
    <xf numFmtId="164" fontId="6" fillId="0" borderId="4" xfId="0" applyNumberFormat="1" applyFont="1" applyBorder="1" applyAlignment="1" applyProtection="1">
      <alignment vertical="top" wrapText="1" readingOrder="1"/>
      <protection locked="0"/>
    </xf>
    <xf numFmtId="164" fontId="3" fillId="0" borderId="4" xfId="0" applyNumberFormat="1" applyFont="1" applyBorder="1" applyAlignment="1" applyProtection="1">
      <alignment vertical="top" wrapText="1" readingOrder="1"/>
      <protection locked="0"/>
    </xf>
    <xf numFmtId="164" fontId="9" fillId="7" borderId="4" xfId="0" applyNumberFormat="1" applyFont="1" applyFill="1" applyBorder="1" applyAlignment="1" applyProtection="1">
      <alignment vertical="top" wrapText="1" readingOrder="1"/>
      <protection locked="0"/>
    </xf>
    <xf numFmtId="164" fontId="6" fillId="5" borderId="4" xfId="0" applyNumberFormat="1" applyFont="1" applyFill="1" applyBorder="1" applyAlignment="1" applyProtection="1">
      <alignment vertical="top" wrapText="1" readingOrder="1"/>
      <protection locked="0"/>
    </xf>
    <xf numFmtId="164" fontId="6" fillId="0" borderId="8" xfId="0" applyNumberFormat="1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3" borderId="1" xfId="0" applyNumberFormat="1" applyFont="1" applyFill="1" applyBorder="1" applyAlignment="1" applyProtection="1">
      <alignment horizontal="center" wrapText="1" readingOrder="1"/>
      <protection locked="0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0" fillId="0" borderId="2" xfId="0" applyBorder="1"/>
    <xf numFmtId="0" fontId="0" fillId="0" borderId="0" xfId="0"/>
    <xf numFmtId="0" fontId="5" fillId="0" borderId="2" xfId="0" applyFont="1" applyBorder="1" applyAlignment="1" applyProtection="1">
      <alignment horizontal="left" vertical="top" wrapText="1" readingOrder="1"/>
      <protection locked="0"/>
    </xf>
    <xf numFmtId="0" fontId="11" fillId="0" borderId="2" xfId="0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 applyProtection="1">
      <alignment horizontal="left" vertical="top" wrapText="1" readingOrder="1"/>
      <protection locked="0"/>
    </xf>
    <xf numFmtId="0" fontId="0" fillId="0" borderId="2" xfId="0" applyBorder="1"/>
    <xf numFmtId="0" fontId="5" fillId="0" borderId="2" xfId="0" applyFont="1" applyBorder="1" applyAlignment="1" applyProtection="1">
      <alignment vertical="top" wrapText="1" readingOrder="1"/>
      <protection locked="0"/>
    </xf>
    <xf numFmtId="0" fontId="7" fillId="0" borderId="2" xfId="0" applyFont="1" applyFill="1" applyBorder="1"/>
    <xf numFmtId="0" fontId="0" fillId="0" borderId="0" xfId="0"/>
    <xf numFmtId="0" fontId="18" fillId="0" borderId="0" xfId="0" applyFont="1" applyAlignment="1">
      <alignment horizontal="left"/>
    </xf>
    <xf numFmtId="0" fontId="11" fillId="0" borderId="8" xfId="0" applyFont="1" applyBorder="1" applyAlignment="1" applyProtection="1">
      <alignment horizontal="center" vertical="top" wrapText="1" readingOrder="1"/>
      <protection locked="0"/>
    </xf>
    <xf numFmtId="0" fontId="11" fillId="0" borderId="9" xfId="0" applyFont="1" applyBorder="1" applyAlignment="1" applyProtection="1">
      <alignment horizontal="center" vertical="top" wrapText="1" readingOrder="1"/>
      <protection locked="0"/>
    </xf>
    <xf numFmtId="0" fontId="11" fillId="0" borderId="10" xfId="0" applyFont="1" applyBorder="1" applyAlignment="1" applyProtection="1">
      <alignment horizontal="center" vertical="top" wrapText="1" readingOrder="1"/>
      <protection locked="0"/>
    </xf>
    <xf numFmtId="164" fontId="6" fillId="5" borderId="8" xfId="0" applyNumberFormat="1" applyFont="1" applyFill="1" applyBorder="1" applyAlignment="1" applyProtection="1">
      <alignment vertical="top" wrapText="1" readingOrder="1"/>
      <protection locked="0"/>
    </xf>
    <xf numFmtId="164" fontId="7" fillId="0" borderId="3" xfId="0" applyNumberFormat="1" applyFont="1" applyFill="1" applyBorder="1" applyAlignment="1" applyProtection="1">
      <alignment vertical="top" wrapText="1" readingOrder="1"/>
      <protection locked="0"/>
    </xf>
    <xf numFmtId="0" fontId="0" fillId="0" borderId="2" xfId="0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4" xfId="0" applyFont="1" applyBorder="1" applyAlignment="1" applyProtection="1">
      <alignment horizontal="center" vertical="top" wrapText="1" readingOrder="1"/>
      <protection locked="0"/>
    </xf>
    <xf numFmtId="0" fontId="17" fillId="0" borderId="5" xfId="0" applyFont="1" applyBorder="1" applyAlignment="1" applyProtection="1">
      <alignment horizontal="center" vertical="top" wrapText="1" readingOrder="1"/>
      <protection locked="0"/>
    </xf>
    <xf numFmtId="0" fontId="17" fillId="0" borderId="6" xfId="0" applyFont="1" applyBorder="1" applyAlignment="1" applyProtection="1">
      <alignment horizontal="center" vertical="top" wrapText="1" readingOrder="1"/>
      <protection locked="0"/>
    </xf>
    <xf numFmtId="0" fontId="0" fillId="0" borderId="2" xfId="0" applyBorder="1"/>
    <xf numFmtId="0" fontId="5" fillId="0" borderId="2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2" fillId="2" borderId="4" xfId="0" applyFont="1" applyFill="1" applyBorder="1" applyAlignment="1" applyProtection="1">
      <alignment vertical="top" wrapText="1" readingOrder="1"/>
      <protection locked="0"/>
    </xf>
    <xf numFmtId="0" fontId="2" fillId="2" borderId="5" xfId="0" applyFont="1" applyFill="1" applyBorder="1" applyAlignment="1" applyProtection="1">
      <alignment vertical="top" wrapText="1" readingOrder="1"/>
      <protection locked="0"/>
    </xf>
    <xf numFmtId="0" fontId="2" fillId="2" borderId="6" xfId="0" applyFont="1" applyFill="1" applyBorder="1" applyAlignment="1" applyProtection="1">
      <alignment vertical="top" wrapText="1" readingOrder="1"/>
      <protection locked="0"/>
    </xf>
    <xf numFmtId="0" fontId="0" fillId="11" borderId="2" xfId="0" applyFill="1" applyBorder="1"/>
    <xf numFmtId="2" fontId="0" fillId="0" borderId="2" xfId="0" applyNumberFormat="1" applyBorder="1"/>
    <xf numFmtId="0" fontId="17" fillId="0" borderId="4" xfId="0" applyFont="1" applyBorder="1" applyAlignment="1" applyProtection="1">
      <alignment horizontal="center" vertical="top" readingOrder="1"/>
      <protection locked="0"/>
    </xf>
    <xf numFmtId="0" fontId="17" fillId="0" borderId="5" xfId="0" applyFont="1" applyBorder="1" applyAlignment="1" applyProtection="1">
      <alignment horizontal="center" vertical="top" readingOrder="1"/>
      <protection locked="0"/>
    </xf>
    <xf numFmtId="0" fontId="17" fillId="0" borderId="6" xfId="0" applyFont="1" applyBorder="1" applyAlignment="1" applyProtection="1">
      <alignment horizontal="center" vertical="top" readingOrder="1"/>
      <protection locked="0"/>
    </xf>
    <xf numFmtId="0" fontId="5" fillId="0" borderId="4" xfId="0" applyFont="1" applyBorder="1" applyAlignment="1" applyProtection="1">
      <alignment horizontal="center" vertical="top" wrapText="1" readingOrder="1"/>
      <protection locked="0"/>
    </xf>
    <xf numFmtId="0" fontId="5" fillId="0" borderId="5" xfId="0" applyFont="1" applyBorder="1" applyAlignment="1" applyProtection="1">
      <alignment horizontal="center" vertical="top" wrapText="1" readingOrder="1"/>
      <protection locked="0"/>
    </xf>
    <xf numFmtId="0" fontId="5" fillId="0" borderId="6" xfId="0" applyFont="1" applyBorder="1" applyAlignment="1" applyProtection="1">
      <alignment horizontal="center" vertical="top" wrapText="1" readingOrder="1"/>
      <protection locked="0"/>
    </xf>
    <xf numFmtId="0" fontId="5" fillId="0" borderId="4" xfId="0" applyFont="1" applyBorder="1" applyAlignment="1" applyProtection="1">
      <alignment horizontal="left" vertical="top" wrapText="1" readingOrder="1"/>
      <protection locked="0"/>
    </xf>
    <xf numFmtId="0" fontId="5" fillId="0" borderId="5" xfId="0" applyFont="1" applyBorder="1" applyAlignment="1" applyProtection="1">
      <alignment horizontal="left" vertical="top" wrapText="1" readingOrder="1"/>
      <protection locked="0"/>
    </xf>
    <xf numFmtId="0" fontId="5" fillId="0" borderId="6" xfId="0" applyFont="1" applyBorder="1" applyAlignment="1" applyProtection="1">
      <alignment horizontal="left" vertical="top" wrapText="1" readingOrder="1"/>
      <protection locked="0"/>
    </xf>
    <xf numFmtId="0" fontId="11" fillId="0" borderId="4" xfId="0" applyFont="1" applyBorder="1" applyAlignment="1" applyProtection="1">
      <alignment horizontal="center" vertical="top" wrapText="1" readingOrder="1"/>
      <protection locked="0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0" fillId="0" borderId="2" xfId="0" applyBorder="1"/>
    <xf numFmtId="0" fontId="5" fillId="0" borderId="2" xfId="0" applyFont="1" applyBorder="1" applyAlignment="1" applyProtection="1">
      <alignment vertical="top" wrapText="1" readingOrder="1"/>
      <protection locked="0"/>
    </xf>
    <xf numFmtId="0" fontId="2" fillId="2" borderId="2" xfId="0" applyFont="1" applyFill="1" applyBorder="1" applyAlignment="1" applyProtection="1">
      <alignment vertical="top" wrapText="1" readingOrder="1"/>
      <protection locked="0"/>
    </xf>
    <xf numFmtId="0" fontId="11" fillId="0" borderId="5" xfId="0" applyFont="1" applyBorder="1" applyAlignment="1" applyProtection="1">
      <alignment horizontal="center" vertical="top" wrapText="1" readingOrder="1"/>
      <protection locked="0"/>
    </xf>
    <xf numFmtId="0" fontId="11" fillId="0" borderId="6" xfId="0" applyFont="1" applyBorder="1" applyAlignment="1" applyProtection="1">
      <alignment horizontal="center" vertical="top" wrapText="1" readingOrder="1"/>
      <protection locked="0"/>
    </xf>
    <xf numFmtId="0" fontId="2" fillId="0" borderId="2" xfId="0" applyFont="1" applyBorder="1" applyAlignment="1" applyProtection="1">
      <alignment horizontal="left" vertical="top" wrapText="1" readingOrder="1"/>
      <protection locked="0"/>
    </xf>
    <xf numFmtId="0" fontId="0" fillId="0" borderId="2" xfId="0" applyBorder="1" applyAlignment="1">
      <alignment horizontal="left"/>
    </xf>
    <xf numFmtId="0" fontId="10" fillId="2" borderId="2" xfId="0" applyFont="1" applyFill="1" applyBorder="1" applyAlignment="1" applyProtection="1">
      <alignment vertical="top" wrapText="1" readingOrder="1"/>
      <protection locked="0"/>
    </xf>
    <xf numFmtId="0" fontId="4" fillId="0" borderId="2" xfId="0" applyFont="1" applyBorder="1"/>
    <xf numFmtId="0" fontId="5" fillId="0" borderId="2" xfId="0" applyFont="1" applyBorder="1" applyAlignment="1" applyProtection="1">
      <alignment horizontal="left" vertical="top" wrapText="1" readingOrder="1"/>
      <protection locked="0"/>
    </xf>
    <xf numFmtId="0" fontId="2" fillId="5" borderId="2" xfId="0" applyFont="1" applyFill="1" applyBorder="1" applyAlignment="1" applyProtection="1">
      <alignment vertical="top" wrapText="1" readingOrder="1"/>
      <protection locked="0"/>
    </xf>
    <xf numFmtId="0" fontId="0" fillId="5" borderId="2" xfId="0" applyFill="1" applyBorder="1"/>
    <xf numFmtId="0" fontId="8" fillId="0" borderId="2" xfId="0" applyFont="1" applyFill="1" applyBorder="1" applyAlignment="1" applyProtection="1">
      <alignment vertical="top" wrapText="1" readingOrder="1"/>
      <protection locked="0"/>
    </xf>
    <xf numFmtId="0" fontId="0" fillId="0" borderId="2" xfId="0" applyFill="1" applyBorder="1"/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4" fontId="7" fillId="0" borderId="2" xfId="0" applyNumberFormat="1" applyFont="1" applyBorder="1" applyAlignment="1" applyProtection="1">
      <alignment vertical="top" wrapText="1" readingOrder="1"/>
      <protection locked="0"/>
    </xf>
    <xf numFmtId="0" fontId="7" fillId="0" borderId="2" xfId="0" applyFont="1" applyBorder="1"/>
    <xf numFmtId="164" fontId="4" fillId="0" borderId="2" xfId="0" applyNumberFormat="1" applyFont="1" applyBorder="1" applyAlignment="1" applyProtection="1">
      <alignment vertical="top" wrapText="1" readingOrder="1"/>
      <protection locked="0"/>
    </xf>
    <xf numFmtId="0" fontId="8" fillId="6" borderId="2" xfId="0" applyFont="1" applyFill="1" applyBorder="1" applyAlignment="1" applyProtection="1">
      <alignment vertical="top" wrapText="1" readingOrder="1"/>
      <protection locked="0"/>
    </xf>
    <xf numFmtId="164" fontId="7" fillId="0" borderId="2" xfId="0" applyNumberFormat="1" applyFont="1" applyFill="1" applyBorder="1" applyAlignment="1" applyProtection="1">
      <alignment vertical="top" wrapText="1" readingOrder="1"/>
      <protection locked="0"/>
    </xf>
    <xf numFmtId="0" fontId="7" fillId="0" borderId="2" xfId="0" applyFont="1" applyFill="1" applyBorder="1"/>
    <xf numFmtId="0" fontId="5" fillId="0" borderId="7" xfId="0" applyFont="1" applyBorder="1" applyAlignment="1" applyProtection="1">
      <alignment vertical="top" wrapText="1" readingOrder="1"/>
      <protection locked="0"/>
    </xf>
    <xf numFmtId="0" fontId="0" fillId="0" borderId="7" xfId="0" applyBorder="1"/>
    <xf numFmtId="0" fontId="5" fillId="0" borderId="3" xfId="0" applyFont="1" applyBorder="1" applyAlignment="1" applyProtection="1">
      <alignment vertical="top" wrapText="1" readingOrder="1"/>
      <protection locked="0"/>
    </xf>
    <xf numFmtId="0" fontId="0" fillId="0" borderId="3" xfId="0" applyBorder="1"/>
    <xf numFmtId="164" fontId="7" fillId="0" borderId="3" xfId="0" applyNumberFormat="1" applyFont="1" applyBorder="1" applyAlignment="1" applyProtection="1">
      <alignment vertical="top" wrapText="1" readingOrder="1"/>
      <protection locked="0"/>
    </xf>
    <xf numFmtId="0" fontId="11" fillId="0" borderId="4" xfId="0" applyFont="1" applyBorder="1" applyAlignment="1" applyProtection="1">
      <alignment horizontal="center" vertical="top" readingOrder="1"/>
      <protection locked="0"/>
    </xf>
    <xf numFmtId="0" fontId="11" fillId="0" borderId="5" xfId="0" applyFont="1" applyBorder="1" applyAlignment="1" applyProtection="1">
      <alignment horizontal="center" vertical="top" readingOrder="1"/>
      <protection locked="0"/>
    </xf>
    <xf numFmtId="0" fontId="11" fillId="0" borderId="6" xfId="0" applyFont="1" applyBorder="1" applyAlignment="1" applyProtection="1">
      <alignment horizontal="center" vertical="top" readingOrder="1"/>
      <protection locked="0"/>
    </xf>
    <xf numFmtId="0" fontId="2" fillId="2" borderId="0" xfId="0" applyFont="1" applyFill="1" applyAlignment="1" applyProtection="1">
      <alignment vertical="top" wrapText="1" readingOrder="1"/>
      <protection locked="0"/>
    </xf>
    <xf numFmtId="0" fontId="0" fillId="0" borderId="0" xfId="0"/>
  </cellXfs>
  <cellStyles count="3">
    <cellStyle name="Normalno" xfId="0" builtinId="0"/>
    <cellStyle name="Valuta" xfId="2" builtinId="4"/>
    <cellStyle name="Zarez" xfId="1" builtinId="3"/>
  </cellStyles>
  <dxfs count="0"/>
  <tableStyles count="0" defaultTableStyle="TableStyleMedium2" defaultPivotStyle="PivotStyleLight16"/>
  <colors>
    <mruColors>
      <color rgb="FF00FFFF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5"/>
  <sheetViews>
    <sheetView tabSelected="1" topLeftCell="A61" workbookViewId="0">
      <selection activeCell="O67" sqref="O67"/>
    </sheetView>
  </sheetViews>
  <sheetFormatPr defaultRowHeight="14.4" x14ac:dyDescent="0.3"/>
  <cols>
    <col min="6" max="6" width="1.5546875" customWidth="1"/>
    <col min="7" max="7" width="0.5546875" customWidth="1"/>
    <col min="8" max="8" width="20.5546875" customWidth="1"/>
    <col min="9" max="9" width="5.109375" hidden="1" customWidth="1"/>
    <col min="10" max="10" width="1.44140625" hidden="1" customWidth="1"/>
    <col min="11" max="11" width="20.5546875" customWidth="1"/>
    <col min="12" max="12" width="34.109375" customWidth="1"/>
    <col min="15" max="15" width="13.77734375" bestFit="1" customWidth="1"/>
    <col min="16" max="16" width="10.44140625" bestFit="1" customWidth="1"/>
    <col min="17" max="17" width="12.88671875" customWidth="1"/>
    <col min="18" max="18" width="15.6640625" customWidth="1"/>
    <col min="19" max="19" width="16.6640625" customWidth="1"/>
    <col min="20" max="20" width="13.6640625" customWidth="1"/>
    <col min="260" max="260" width="5" customWidth="1"/>
    <col min="261" max="261" width="4.109375" customWidth="1"/>
    <col min="263" max="263" width="4.33203125" customWidth="1"/>
    <col min="264" max="264" width="19.6640625" customWidth="1"/>
    <col min="265" max="266" width="0" hidden="1" customWidth="1"/>
    <col min="267" max="267" width="13.5546875" customWidth="1"/>
    <col min="516" max="516" width="5" customWidth="1"/>
    <col min="517" max="517" width="4.109375" customWidth="1"/>
    <col min="519" max="519" width="4.33203125" customWidth="1"/>
    <col min="520" max="520" width="19.6640625" customWidth="1"/>
    <col min="521" max="522" width="0" hidden="1" customWidth="1"/>
    <col min="523" max="523" width="13.5546875" customWidth="1"/>
    <col min="772" max="772" width="5" customWidth="1"/>
    <col min="773" max="773" width="4.109375" customWidth="1"/>
    <col min="775" max="775" width="4.33203125" customWidth="1"/>
    <col min="776" max="776" width="19.6640625" customWidth="1"/>
    <col min="777" max="778" width="0" hidden="1" customWidth="1"/>
    <col min="779" max="779" width="13.5546875" customWidth="1"/>
    <col min="1028" max="1028" width="5" customWidth="1"/>
    <col min="1029" max="1029" width="4.109375" customWidth="1"/>
    <col min="1031" max="1031" width="4.33203125" customWidth="1"/>
    <col min="1032" max="1032" width="19.6640625" customWidth="1"/>
    <col min="1033" max="1034" width="0" hidden="1" customWidth="1"/>
    <col min="1035" max="1035" width="13.5546875" customWidth="1"/>
    <col min="1284" max="1284" width="5" customWidth="1"/>
    <col min="1285" max="1285" width="4.109375" customWidth="1"/>
    <col min="1287" max="1287" width="4.33203125" customWidth="1"/>
    <col min="1288" max="1288" width="19.6640625" customWidth="1"/>
    <col min="1289" max="1290" width="0" hidden="1" customWidth="1"/>
    <col min="1291" max="1291" width="13.5546875" customWidth="1"/>
    <col min="1540" max="1540" width="5" customWidth="1"/>
    <col min="1541" max="1541" width="4.109375" customWidth="1"/>
    <col min="1543" max="1543" width="4.33203125" customWidth="1"/>
    <col min="1544" max="1544" width="19.6640625" customWidth="1"/>
    <col min="1545" max="1546" width="0" hidden="1" customWidth="1"/>
    <col min="1547" max="1547" width="13.5546875" customWidth="1"/>
    <col min="1796" max="1796" width="5" customWidth="1"/>
    <col min="1797" max="1797" width="4.109375" customWidth="1"/>
    <col min="1799" max="1799" width="4.33203125" customWidth="1"/>
    <col min="1800" max="1800" width="19.6640625" customWidth="1"/>
    <col min="1801" max="1802" width="0" hidden="1" customWidth="1"/>
    <col min="1803" max="1803" width="13.5546875" customWidth="1"/>
    <col min="2052" max="2052" width="5" customWidth="1"/>
    <col min="2053" max="2053" width="4.109375" customWidth="1"/>
    <col min="2055" max="2055" width="4.33203125" customWidth="1"/>
    <col min="2056" max="2056" width="19.6640625" customWidth="1"/>
    <col min="2057" max="2058" width="0" hidden="1" customWidth="1"/>
    <col min="2059" max="2059" width="13.5546875" customWidth="1"/>
    <col min="2308" max="2308" width="5" customWidth="1"/>
    <col min="2309" max="2309" width="4.109375" customWidth="1"/>
    <col min="2311" max="2311" width="4.33203125" customWidth="1"/>
    <col min="2312" max="2312" width="19.6640625" customWidth="1"/>
    <col min="2313" max="2314" width="0" hidden="1" customWidth="1"/>
    <col min="2315" max="2315" width="13.5546875" customWidth="1"/>
    <col min="2564" max="2564" width="5" customWidth="1"/>
    <col min="2565" max="2565" width="4.109375" customWidth="1"/>
    <col min="2567" max="2567" width="4.33203125" customWidth="1"/>
    <col min="2568" max="2568" width="19.6640625" customWidth="1"/>
    <col min="2569" max="2570" width="0" hidden="1" customWidth="1"/>
    <col min="2571" max="2571" width="13.5546875" customWidth="1"/>
    <col min="2820" max="2820" width="5" customWidth="1"/>
    <col min="2821" max="2821" width="4.109375" customWidth="1"/>
    <col min="2823" max="2823" width="4.33203125" customWidth="1"/>
    <col min="2824" max="2824" width="19.6640625" customWidth="1"/>
    <col min="2825" max="2826" width="0" hidden="1" customWidth="1"/>
    <col min="2827" max="2827" width="13.5546875" customWidth="1"/>
    <col min="3076" max="3076" width="5" customWidth="1"/>
    <col min="3077" max="3077" width="4.109375" customWidth="1"/>
    <col min="3079" max="3079" width="4.33203125" customWidth="1"/>
    <col min="3080" max="3080" width="19.6640625" customWidth="1"/>
    <col min="3081" max="3082" width="0" hidden="1" customWidth="1"/>
    <col min="3083" max="3083" width="13.5546875" customWidth="1"/>
    <col min="3332" max="3332" width="5" customWidth="1"/>
    <col min="3333" max="3333" width="4.109375" customWidth="1"/>
    <col min="3335" max="3335" width="4.33203125" customWidth="1"/>
    <col min="3336" max="3336" width="19.6640625" customWidth="1"/>
    <col min="3337" max="3338" width="0" hidden="1" customWidth="1"/>
    <col min="3339" max="3339" width="13.5546875" customWidth="1"/>
    <col min="3588" max="3588" width="5" customWidth="1"/>
    <col min="3589" max="3589" width="4.109375" customWidth="1"/>
    <col min="3591" max="3591" width="4.33203125" customWidth="1"/>
    <col min="3592" max="3592" width="19.6640625" customWidth="1"/>
    <col min="3593" max="3594" width="0" hidden="1" customWidth="1"/>
    <col min="3595" max="3595" width="13.5546875" customWidth="1"/>
    <col min="3844" max="3844" width="5" customWidth="1"/>
    <col min="3845" max="3845" width="4.109375" customWidth="1"/>
    <col min="3847" max="3847" width="4.33203125" customWidth="1"/>
    <col min="3848" max="3848" width="19.6640625" customWidth="1"/>
    <col min="3849" max="3850" width="0" hidden="1" customWidth="1"/>
    <col min="3851" max="3851" width="13.5546875" customWidth="1"/>
    <col min="4100" max="4100" width="5" customWidth="1"/>
    <col min="4101" max="4101" width="4.109375" customWidth="1"/>
    <col min="4103" max="4103" width="4.33203125" customWidth="1"/>
    <col min="4104" max="4104" width="19.6640625" customWidth="1"/>
    <col min="4105" max="4106" width="0" hidden="1" customWidth="1"/>
    <col min="4107" max="4107" width="13.5546875" customWidth="1"/>
    <col min="4356" max="4356" width="5" customWidth="1"/>
    <col min="4357" max="4357" width="4.109375" customWidth="1"/>
    <col min="4359" max="4359" width="4.33203125" customWidth="1"/>
    <col min="4360" max="4360" width="19.6640625" customWidth="1"/>
    <col min="4361" max="4362" width="0" hidden="1" customWidth="1"/>
    <col min="4363" max="4363" width="13.5546875" customWidth="1"/>
    <col min="4612" max="4612" width="5" customWidth="1"/>
    <col min="4613" max="4613" width="4.109375" customWidth="1"/>
    <col min="4615" max="4615" width="4.33203125" customWidth="1"/>
    <col min="4616" max="4616" width="19.6640625" customWidth="1"/>
    <col min="4617" max="4618" width="0" hidden="1" customWidth="1"/>
    <col min="4619" max="4619" width="13.5546875" customWidth="1"/>
    <col min="4868" max="4868" width="5" customWidth="1"/>
    <col min="4869" max="4869" width="4.109375" customWidth="1"/>
    <col min="4871" max="4871" width="4.33203125" customWidth="1"/>
    <col min="4872" max="4872" width="19.6640625" customWidth="1"/>
    <col min="4873" max="4874" width="0" hidden="1" customWidth="1"/>
    <col min="4875" max="4875" width="13.5546875" customWidth="1"/>
    <col min="5124" max="5124" width="5" customWidth="1"/>
    <col min="5125" max="5125" width="4.109375" customWidth="1"/>
    <col min="5127" max="5127" width="4.33203125" customWidth="1"/>
    <col min="5128" max="5128" width="19.6640625" customWidth="1"/>
    <col min="5129" max="5130" width="0" hidden="1" customWidth="1"/>
    <col min="5131" max="5131" width="13.5546875" customWidth="1"/>
    <col min="5380" max="5380" width="5" customWidth="1"/>
    <col min="5381" max="5381" width="4.109375" customWidth="1"/>
    <col min="5383" max="5383" width="4.33203125" customWidth="1"/>
    <col min="5384" max="5384" width="19.6640625" customWidth="1"/>
    <col min="5385" max="5386" width="0" hidden="1" customWidth="1"/>
    <col min="5387" max="5387" width="13.5546875" customWidth="1"/>
    <col min="5636" max="5636" width="5" customWidth="1"/>
    <col min="5637" max="5637" width="4.109375" customWidth="1"/>
    <col min="5639" max="5639" width="4.33203125" customWidth="1"/>
    <col min="5640" max="5640" width="19.6640625" customWidth="1"/>
    <col min="5641" max="5642" width="0" hidden="1" customWidth="1"/>
    <col min="5643" max="5643" width="13.5546875" customWidth="1"/>
    <col min="5892" max="5892" width="5" customWidth="1"/>
    <col min="5893" max="5893" width="4.109375" customWidth="1"/>
    <col min="5895" max="5895" width="4.33203125" customWidth="1"/>
    <col min="5896" max="5896" width="19.6640625" customWidth="1"/>
    <col min="5897" max="5898" width="0" hidden="1" customWidth="1"/>
    <col min="5899" max="5899" width="13.5546875" customWidth="1"/>
    <col min="6148" max="6148" width="5" customWidth="1"/>
    <col min="6149" max="6149" width="4.109375" customWidth="1"/>
    <col min="6151" max="6151" width="4.33203125" customWidth="1"/>
    <col min="6152" max="6152" width="19.6640625" customWidth="1"/>
    <col min="6153" max="6154" width="0" hidden="1" customWidth="1"/>
    <col min="6155" max="6155" width="13.5546875" customWidth="1"/>
    <col min="6404" max="6404" width="5" customWidth="1"/>
    <col min="6405" max="6405" width="4.109375" customWidth="1"/>
    <col min="6407" max="6407" width="4.33203125" customWidth="1"/>
    <col min="6408" max="6408" width="19.6640625" customWidth="1"/>
    <col min="6409" max="6410" width="0" hidden="1" customWidth="1"/>
    <col min="6411" max="6411" width="13.5546875" customWidth="1"/>
    <col min="6660" max="6660" width="5" customWidth="1"/>
    <col min="6661" max="6661" width="4.109375" customWidth="1"/>
    <col min="6663" max="6663" width="4.33203125" customWidth="1"/>
    <col min="6664" max="6664" width="19.6640625" customWidth="1"/>
    <col min="6665" max="6666" width="0" hidden="1" customWidth="1"/>
    <col min="6667" max="6667" width="13.5546875" customWidth="1"/>
    <col min="6916" max="6916" width="5" customWidth="1"/>
    <col min="6917" max="6917" width="4.109375" customWidth="1"/>
    <col min="6919" max="6919" width="4.33203125" customWidth="1"/>
    <col min="6920" max="6920" width="19.6640625" customWidth="1"/>
    <col min="6921" max="6922" width="0" hidden="1" customWidth="1"/>
    <col min="6923" max="6923" width="13.5546875" customWidth="1"/>
    <col min="7172" max="7172" width="5" customWidth="1"/>
    <col min="7173" max="7173" width="4.109375" customWidth="1"/>
    <col min="7175" max="7175" width="4.33203125" customWidth="1"/>
    <col min="7176" max="7176" width="19.6640625" customWidth="1"/>
    <col min="7177" max="7178" width="0" hidden="1" customWidth="1"/>
    <col min="7179" max="7179" width="13.5546875" customWidth="1"/>
    <col min="7428" max="7428" width="5" customWidth="1"/>
    <col min="7429" max="7429" width="4.109375" customWidth="1"/>
    <col min="7431" max="7431" width="4.33203125" customWidth="1"/>
    <col min="7432" max="7432" width="19.6640625" customWidth="1"/>
    <col min="7433" max="7434" width="0" hidden="1" customWidth="1"/>
    <col min="7435" max="7435" width="13.5546875" customWidth="1"/>
    <col min="7684" max="7684" width="5" customWidth="1"/>
    <col min="7685" max="7685" width="4.109375" customWidth="1"/>
    <col min="7687" max="7687" width="4.33203125" customWidth="1"/>
    <col min="7688" max="7688" width="19.6640625" customWidth="1"/>
    <col min="7689" max="7690" width="0" hidden="1" customWidth="1"/>
    <col min="7691" max="7691" width="13.5546875" customWidth="1"/>
    <col min="7940" max="7940" width="5" customWidth="1"/>
    <col min="7941" max="7941" width="4.109375" customWidth="1"/>
    <col min="7943" max="7943" width="4.33203125" customWidth="1"/>
    <col min="7944" max="7944" width="19.6640625" customWidth="1"/>
    <col min="7945" max="7946" width="0" hidden="1" customWidth="1"/>
    <col min="7947" max="7947" width="13.5546875" customWidth="1"/>
    <col min="8196" max="8196" width="5" customWidth="1"/>
    <col min="8197" max="8197" width="4.109375" customWidth="1"/>
    <col min="8199" max="8199" width="4.33203125" customWidth="1"/>
    <col min="8200" max="8200" width="19.6640625" customWidth="1"/>
    <col min="8201" max="8202" width="0" hidden="1" customWidth="1"/>
    <col min="8203" max="8203" width="13.5546875" customWidth="1"/>
    <col min="8452" max="8452" width="5" customWidth="1"/>
    <col min="8453" max="8453" width="4.109375" customWidth="1"/>
    <col min="8455" max="8455" width="4.33203125" customWidth="1"/>
    <col min="8456" max="8456" width="19.6640625" customWidth="1"/>
    <col min="8457" max="8458" width="0" hidden="1" customWidth="1"/>
    <col min="8459" max="8459" width="13.5546875" customWidth="1"/>
    <col min="8708" max="8708" width="5" customWidth="1"/>
    <col min="8709" max="8709" width="4.109375" customWidth="1"/>
    <col min="8711" max="8711" width="4.33203125" customWidth="1"/>
    <col min="8712" max="8712" width="19.6640625" customWidth="1"/>
    <col min="8713" max="8714" width="0" hidden="1" customWidth="1"/>
    <col min="8715" max="8715" width="13.5546875" customWidth="1"/>
    <col min="8964" max="8964" width="5" customWidth="1"/>
    <col min="8965" max="8965" width="4.109375" customWidth="1"/>
    <col min="8967" max="8967" width="4.33203125" customWidth="1"/>
    <col min="8968" max="8968" width="19.6640625" customWidth="1"/>
    <col min="8969" max="8970" width="0" hidden="1" customWidth="1"/>
    <col min="8971" max="8971" width="13.5546875" customWidth="1"/>
    <col min="9220" max="9220" width="5" customWidth="1"/>
    <col min="9221" max="9221" width="4.109375" customWidth="1"/>
    <col min="9223" max="9223" width="4.33203125" customWidth="1"/>
    <col min="9224" max="9224" width="19.6640625" customWidth="1"/>
    <col min="9225" max="9226" width="0" hidden="1" customWidth="1"/>
    <col min="9227" max="9227" width="13.5546875" customWidth="1"/>
    <col min="9476" max="9476" width="5" customWidth="1"/>
    <col min="9477" max="9477" width="4.109375" customWidth="1"/>
    <col min="9479" max="9479" width="4.33203125" customWidth="1"/>
    <col min="9480" max="9480" width="19.6640625" customWidth="1"/>
    <col min="9481" max="9482" width="0" hidden="1" customWidth="1"/>
    <col min="9483" max="9483" width="13.5546875" customWidth="1"/>
    <col min="9732" max="9732" width="5" customWidth="1"/>
    <col min="9733" max="9733" width="4.109375" customWidth="1"/>
    <col min="9735" max="9735" width="4.33203125" customWidth="1"/>
    <col min="9736" max="9736" width="19.6640625" customWidth="1"/>
    <col min="9737" max="9738" width="0" hidden="1" customWidth="1"/>
    <col min="9739" max="9739" width="13.5546875" customWidth="1"/>
    <col min="9988" max="9988" width="5" customWidth="1"/>
    <col min="9989" max="9989" width="4.109375" customWidth="1"/>
    <col min="9991" max="9991" width="4.33203125" customWidth="1"/>
    <col min="9992" max="9992" width="19.6640625" customWidth="1"/>
    <col min="9993" max="9994" width="0" hidden="1" customWidth="1"/>
    <col min="9995" max="9995" width="13.5546875" customWidth="1"/>
    <col min="10244" max="10244" width="5" customWidth="1"/>
    <col min="10245" max="10245" width="4.109375" customWidth="1"/>
    <col min="10247" max="10247" width="4.33203125" customWidth="1"/>
    <col min="10248" max="10248" width="19.6640625" customWidth="1"/>
    <col min="10249" max="10250" width="0" hidden="1" customWidth="1"/>
    <col min="10251" max="10251" width="13.5546875" customWidth="1"/>
    <col min="10500" max="10500" width="5" customWidth="1"/>
    <col min="10501" max="10501" width="4.109375" customWidth="1"/>
    <col min="10503" max="10503" width="4.33203125" customWidth="1"/>
    <col min="10504" max="10504" width="19.6640625" customWidth="1"/>
    <col min="10505" max="10506" width="0" hidden="1" customWidth="1"/>
    <col min="10507" max="10507" width="13.5546875" customWidth="1"/>
    <col min="10756" max="10756" width="5" customWidth="1"/>
    <col min="10757" max="10757" width="4.109375" customWidth="1"/>
    <col min="10759" max="10759" width="4.33203125" customWidth="1"/>
    <col min="10760" max="10760" width="19.6640625" customWidth="1"/>
    <col min="10761" max="10762" width="0" hidden="1" customWidth="1"/>
    <col min="10763" max="10763" width="13.5546875" customWidth="1"/>
    <col min="11012" max="11012" width="5" customWidth="1"/>
    <col min="11013" max="11013" width="4.109375" customWidth="1"/>
    <col min="11015" max="11015" width="4.33203125" customWidth="1"/>
    <col min="11016" max="11016" width="19.6640625" customWidth="1"/>
    <col min="11017" max="11018" width="0" hidden="1" customWidth="1"/>
    <col min="11019" max="11019" width="13.5546875" customWidth="1"/>
    <col min="11268" max="11268" width="5" customWidth="1"/>
    <col min="11269" max="11269" width="4.109375" customWidth="1"/>
    <col min="11271" max="11271" width="4.33203125" customWidth="1"/>
    <col min="11272" max="11272" width="19.6640625" customWidth="1"/>
    <col min="11273" max="11274" width="0" hidden="1" customWidth="1"/>
    <col min="11275" max="11275" width="13.5546875" customWidth="1"/>
    <col min="11524" max="11524" width="5" customWidth="1"/>
    <col min="11525" max="11525" width="4.109375" customWidth="1"/>
    <col min="11527" max="11527" width="4.33203125" customWidth="1"/>
    <col min="11528" max="11528" width="19.6640625" customWidth="1"/>
    <col min="11529" max="11530" width="0" hidden="1" customWidth="1"/>
    <col min="11531" max="11531" width="13.5546875" customWidth="1"/>
    <col min="11780" max="11780" width="5" customWidth="1"/>
    <col min="11781" max="11781" width="4.109375" customWidth="1"/>
    <col min="11783" max="11783" width="4.33203125" customWidth="1"/>
    <col min="11784" max="11784" width="19.6640625" customWidth="1"/>
    <col min="11785" max="11786" width="0" hidden="1" customWidth="1"/>
    <col min="11787" max="11787" width="13.5546875" customWidth="1"/>
    <col min="12036" max="12036" width="5" customWidth="1"/>
    <col min="12037" max="12037" width="4.109375" customWidth="1"/>
    <col min="12039" max="12039" width="4.33203125" customWidth="1"/>
    <col min="12040" max="12040" width="19.6640625" customWidth="1"/>
    <col min="12041" max="12042" width="0" hidden="1" customWidth="1"/>
    <col min="12043" max="12043" width="13.5546875" customWidth="1"/>
    <col min="12292" max="12292" width="5" customWidth="1"/>
    <col min="12293" max="12293" width="4.109375" customWidth="1"/>
    <col min="12295" max="12295" width="4.33203125" customWidth="1"/>
    <col min="12296" max="12296" width="19.6640625" customWidth="1"/>
    <col min="12297" max="12298" width="0" hidden="1" customWidth="1"/>
    <col min="12299" max="12299" width="13.5546875" customWidth="1"/>
    <col min="12548" max="12548" width="5" customWidth="1"/>
    <col min="12549" max="12549" width="4.109375" customWidth="1"/>
    <col min="12551" max="12551" width="4.33203125" customWidth="1"/>
    <col min="12552" max="12552" width="19.6640625" customWidth="1"/>
    <col min="12553" max="12554" width="0" hidden="1" customWidth="1"/>
    <col min="12555" max="12555" width="13.5546875" customWidth="1"/>
    <col min="12804" max="12804" width="5" customWidth="1"/>
    <col min="12805" max="12805" width="4.109375" customWidth="1"/>
    <col min="12807" max="12807" width="4.33203125" customWidth="1"/>
    <col min="12808" max="12808" width="19.6640625" customWidth="1"/>
    <col min="12809" max="12810" width="0" hidden="1" customWidth="1"/>
    <col min="12811" max="12811" width="13.5546875" customWidth="1"/>
    <col min="13060" max="13060" width="5" customWidth="1"/>
    <col min="13061" max="13061" width="4.109375" customWidth="1"/>
    <col min="13063" max="13063" width="4.33203125" customWidth="1"/>
    <col min="13064" max="13064" width="19.6640625" customWidth="1"/>
    <col min="13065" max="13066" width="0" hidden="1" customWidth="1"/>
    <col min="13067" max="13067" width="13.5546875" customWidth="1"/>
    <col min="13316" max="13316" width="5" customWidth="1"/>
    <col min="13317" max="13317" width="4.109375" customWidth="1"/>
    <col min="13319" max="13319" width="4.33203125" customWidth="1"/>
    <col min="13320" max="13320" width="19.6640625" customWidth="1"/>
    <col min="13321" max="13322" width="0" hidden="1" customWidth="1"/>
    <col min="13323" max="13323" width="13.5546875" customWidth="1"/>
    <col min="13572" max="13572" width="5" customWidth="1"/>
    <col min="13573" max="13573" width="4.109375" customWidth="1"/>
    <col min="13575" max="13575" width="4.33203125" customWidth="1"/>
    <col min="13576" max="13576" width="19.6640625" customWidth="1"/>
    <col min="13577" max="13578" width="0" hidden="1" customWidth="1"/>
    <col min="13579" max="13579" width="13.5546875" customWidth="1"/>
    <col min="13828" max="13828" width="5" customWidth="1"/>
    <col min="13829" max="13829" width="4.109375" customWidth="1"/>
    <col min="13831" max="13831" width="4.33203125" customWidth="1"/>
    <col min="13832" max="13832" width="19.6640625" customWidth="1"/>
    <col min="13833" max="13834" width="0" hidden="1" customWidth="1"/>
    <col min="13835" max="13835" width="13.5546875" customWidth="1"/>
    <col min="14084" max="14084" width="5" customWidth="1"/>
    <col min="14085" max="14085" width="4.109375" customWidth="1"/>
    <col min="14087" max="14087" width="4.33203125" customWidth="1"/>
    <col min="14088" max="14088" width="19.6640625" customWidth="1"/>
    <col min="14089" max="14090" width="0" hidden="1" customWidth="1"/>
    <col min="14091" max="14091" width="13.5546875" customWidth="1"/>
    <col min="14340" max="14340" width="5" customWidth="1"/>
    <col min="14341" max="14341" width="4.109375" customWidth="1"/>
    <col min="14343" max="14343" width="4.33203125" customWidth="1"/>
    <col min="14344" max="14344" width="19.6640625" customWidth="1"/>
    <col min="14345" max="14346" width="0" hidden="1" customWidth="1"/>
    <col min="14347" max="14347" width="13.5546875" customWidth="1"/>
    <col min="14596" max="14596" width="5" customWidth="1"/>
    <col min="14597" max="14597" width="4.109375" customWidth="1"/>
    <col min="14599" max="14599" width="4.33203125" customWidth="1"/>
    <col min="14600" max="14600" width="19.6640625" customWidth="1"/>
    <col min="14601" max="14602" width="0" hidden="1" customWidth="1"/>
    <col min="14603" max="14603" width="13.5546875" customWidth="1"/>
    <col min="14852" max="14852" width="5" customWidth="1"/>
    <col min="14853" max="14853" width="4.109375" customWidth="1"/>
    <col min="14855" max="14855" width="4.33203125" customWidth="1"/>
    <col min="14856" max="14856" width="19.6640625" customWidth="1"/>
    <col min="14857" max="14858" width="0" hidden="1" customWidth="1"/>
    <col min="14859" max="14859" width="13.5546875" customWidth="1"/>
    <col min="15108" max="15108" width="5" customWidth="1"/>
    <col min="15109" max="15109" width="4.109375" customWidth="1"/>
    <col min="15111" max="15111" width="4.33203125" customWidth="1"/>
    <col min="15112" max="15112" width="19.6640625" customWidth="1"/>
    <col min="15113" max="15114" width="0" hidden="1" customWidth="1"/>
    <col min="15115" max="15115" width="13.5546875" customWidth="1"/>
    <col min="15364" max="15364" width="5" customWidth="1"/>
    <col min="15365" max="15365" width="4.109375" customWidth="1"/>
    <col min="15367" max="15367" width="4.33203125" customWidth="1"/>
    <col min="15368" max="15368" width="19.6640625" customWidth="1"/>
    <col min="15369" max="15370" width="0" hidden="1" customWidth="1"/>
    <col min="15371" max="15371" width="13.5546875" customWidth="1"/>
    <col min="15620" max="15620" width="5" customWidth="1"/>
    <col min="15621" max="15621" width="4.109375" customWidth="1"/>
    <col min="15623" max="15623" width="4.33203125" customWidth="1"/>
    <col min="15624" max="15624" width="19.6640625" customWidth="1"/>
    <col min="15625" max="15626" width="0" hidden="1" customWidth="1"/>
    <col min="15627" max="15627" width="13.5546875" customWidth="1"/>
    <col min="15876" max="15876" width="5" customWidth="1"/>
    <col min="15877" max="15877" width="4.109375" customWidth="1"/>
    <col min="15879" max="15879" width="4.33203125" customWidth="1"/>
    <col min="15880" max="15880" width="19.6640625" customWidth="1"/>
    <col min="15881" max="15882" width="0" hidden="1" customWidth="1"/>
    <col min="15883" max="15883" width="13.5546875" customWidth="1"/>
    <col min="16132" max="16132" width="5" customWidth="1"/>
    <col min="16133" max="16133" width="4.109375" customWidth="1"/>
    <col min="16135" max="16135" width="4.33203125" customWidth="1"/>
    <col min="16136" max="16136" width="19.6640625" customWidth="1"/>
    <col min="16137" max="16138" width="0" hidden="1" customWidth="1"/>
    <col min="16139" max="16139" width="13.5546875" customWidth="1"/>
  </cols>
  <sheetData>
    <row r="1" spans="1:17" ht="21" x14ac:dyDescent="0.4">
      <c r="A1" s="83" t="s">
        <v>206</v>
      </c>
      <c r="B1" s="83"/>
      <c r="C1" s="83"/>
      <c r="D1" s="83"/>
    </row>
    <row r="2" spans="1:17" ht="15" thickBot="1" x14ac:dyDescent="0.35"/>
    <row r="3" spans="1:17" ht="46.5" customHeight="1" thickBot="1" x14ac:dyDescent="0.35">
      <c r="A3" s="149" t="s">
        <v>0</v>
      </c>
      <c r="B3" s="150"/>
      <c r="C3" s="150"/>
      <c r="D3" s="150"/>
      <c r="E3" s="150"/>
      <c r="F3" s="150"/>
      <c r="G3" s="72">
        <v>2019</v>
      </c>
      <c r="H3" s="21" t="s">
        <v>147</v>
      </c>
      <c r="I3" s="11" t="s">
        <v>147</v>
      </c>
      <c r="J3" s="11" t="s">
        <v>148</v>
      </c>
      <c r="K3" s="21" t="s">
        <v>149</v>
      </c>
      <c r="L3" s="22" t="s">
        <v>153</v>
      </c>
      <c r="M3" s="12"/>
    </row>
    <row r="4" spans="1:17" x14ac:dyDescent="0.3">
      <c r="A4" s="1" t="s">
        <v>5</v>
      </c>
      <c r="B4" s="1"/>
      <c r="C4" s="117" t="s">
        <v>6</v>
      </c>
      <c r="D4" s="118"/>
      <c r="E4" s="118"/>
      <c r="F4" s="118"/>
      <c r="G4" s="67">
        <f>+G5+G11+G15+G16+G17</f>
        <v>291500</v>
      </c>
      <c r="H4" s="137">
        <f>+H5+H11+H15+H16+H17</f>
        <v>422860</v>
      </c>
      <c r="I4" s="126"/>
      <c r="J4" s="126"/>
      <c r="K4" s="28">
        <f>+K5+K11+K15+K16+K17</f>
        <v>338288</v>
      </c>
      <c r="L4" s="12"/>
      <c r="M4" s="12"/>
      <c r="Q4" s="7"/>
    </row>
    <row r="5" spans="1:17" x14ac:dyDescent="0.3">
      <c r="A5" s="2" t="s">
        <v>7</v>
      </c>
      <c r="B5" s="2" t="s">
        <v>8</v>
      </c>
      <c r="C5" s="119" t="s">
        <v>9</v>
      </c>
      <c r="D5" s="118"/>
      <c r="E5" s="118"/>
      <c r="F5" s="118"/>
      <c r="G5" s="66">
        <v>68500</v>
      </c>
      <c r="H5" s="135">
        <v>101860</v>
      </c>
      <c r="I5" s="136"/>
      <c r="J5" s="136"/>
      <c r="K5" s="16">
        <f>+H5*0.8</f>
        <v>81488</v>
      </c>
      <c r="L5" s="12"/>
      <c r="M5" s="12"/>
    </row>
    <row r="6" spans="1:17" s="36" customFormat="1" x14ac:dyDescent="0.3">
      <c r="A6" s="32"/>
      <c r="B6" s="32"/>
      <c r="C6" s="110" t="s">
        <v>157</v>
      </c>
      <c r="D6" s="111"/>
      <c r="E6" s="111"/>
      <c r="F6" s="112"/>
      <c r="G6" s="33"/>
      <c r="H6" s="34"/>
      <c r="I6" s="35"/>
      <c r="J6" s="35"/>
      <c r="K6" s="16">
        <f>+K5*21%</f>
        <v>17112.48</v>
      </c>
      <c r="L6" s="12" t="s">
        <v>154</v>
      </c>
      <c r="M6" s="12"/>
    </row>
    <row r="7" spans="1:17" s="36" customFormat="1" ht="20.399999999999999" customHeight="1" x14ac:dyDescent="0.3">
      <c r="A7" s="32"/>
      <c r="B7" s="32"/>
      <c r="C7" s="110" t="s">
        <v>158</v>
      </c>
      <c r="D7" s="111"/>
      <c r="E7" s="111"/>
      <c r="F7" s="112"/>
      <c r="G7" s="33"/>
      <c r="H7" s="34"/>
      <c r="I7" s="35"/>
      <c r="J7" s="35"/>
      <c r="K7" s="16">
        <f>+K5*6%</f>
        <v>4889.28</v>
      </c>
      <c r="L7" s="12" t="s">
        <v>156</v>
      </c>
      <c r="M7" s="12"/>
      <c r="P7" s="41"/>
    </row>
    <row r="8" spans="1:17" s="36" customFormat="1" x14ac:dyDescent="0.3">
      <c r="A8" s="32"/>
      <c r="B8" s="32"/>
      <c r="C8" s="110" t="s">
        <v>159</v>
      </c>
      <c r="D8" s="111"/>
      <c r="E8" s="111"/>
      <c r="F8" s="112"/>
      <c r="G8" s="33"/>
      <c r="H8" s="34"/>
      <c r="I8" s="35"/>
      <c r="J8" s="35"/>
      <c r="K8" s="16">
        <f>+K5*20%</f>
        <v>16297.6</v>
      </c>
      <c r="L8" s="12" t="s">
        <v>156</v>
      </c>
      <c r="M8" s="12"/>
      <c r="P8" s="41"/>
    </row>
    <row r="9" spans="1:17" s="36" customFormat="1" x14ac:dyDescent="0.3">
      <c r="A9" s="32"/>
      <c r="B9" s="32"/>
      <c r="C9" s="110" t="s">
        <v>160</v>
      </c>
      <c r="D9" s="111"/>
      <c r="E9" s="111"/>
      <c r="F9" s="112"/>
      <c r="G9" s="33"/>
      <c r="H9" s="34"/>
      <c r="I9" s="35"/>
      <c r="J9" s="35"/>
      <c r="K9" s="16">
        <f>+K5*9%</f>
        <v>7333.92</v>
      </c>
      <c r="L9" s="12" t="s">
        <v>156</v>
      </c>
      <c r="M9" s="12"/>
    </row>
    <row r="10" spans="1:17" s="36" customFormat="1" x14ac:dyDescent="0.3">
      <c r="A10" s="32"/>
      <c r="B10" s="32"/>
      <c r="C10" s="110" t="s">
        <v>161</v>
      </c>
      <c r="D10" s="111"/>
      <c r="E10" s="111"/>
      <c r="F10" s="112"/>
      <c r="G10" s="33"/>
      <c r="H10" s="34"/>
      <c r="I10" s="35"/>
      <c r="J10" s="35"/>
      <c r="K10" s="16">
        <f>+K5-K6-K7-K8-K9</f>
        <v>35854.720000000008</v>
      </c>
      <c r="L10" s="12" t="s">
        <v>156</v>
      </c>
      <c r="M10" s="12"/>
    </row>
    <row r="11" spans="1:17" x14ac:dyDescent="0.3">
      <c r="A11" s="2" t="s">
        <v>10</v>
      </c>
      <c r="B11" s="2" t="s">
        <v>11</v>
      </c>
      <c r="C11" s="141" t="s">
        <v>12</v>
      </c>
      <c r="D11" s="142"/>
      <c r="E11" s="142"/>
      <c r="F11" s="142"/>
      <c r="G11" s="69">
        <v>220000</v>
      </c>
      <c r="H11" s="139">
        <v>300000</v>
      </c>
      <c r="I11" s="140"/>
      <c r="J11" s="140"/>
      <c r="K11" s="16">
        <f t="shared" ref="K11:K17" si="0">+H11*0.8</f>
        <v>240000</v>
      </c>
      <c r="L11" s="12"/>
      <c r="M11" s="12"/>
    </row>
    <row r="12" spans="1:17" x14ac:dyDescent="0.3">
      <c r="A12" s="2"/>
      <c r="B12" s="27"/>
      <c r="C12" s="146" t="s">
        <v>150</v>
      </c>
      <c r="D12" s="147"/>
      <c r="E12" s="147"/>
      <c r="F12" s="148"/>
      <c r="G12" s="8"/>
      <c r="H12" s="26">
        <f>142500-40000</f>
        <v>102500</v>
      </c>
      <c r="I12" s="9"/>
      <c r="J12" s="9"/>
      <c r="K12" s="16">
        <v>100000</v>
      </c>
      <c r="L12" s="12" t="s">
        <v>152</v>
      </c>
      <c r="M12" s="12"/>
    </row>
    <row r="13" spans="1:17" ht="28.8" x14ac:dyDescent="0.3">
      <c r="A13" s="2"/>
      <c r="B13" s="27"/>
      <c r="C13" s="116" t="s">
        <v>151</v>
      </c>
      <c r="D13" s="121"/>
      <c r="E13" s="121"/>
      <c r="F13" s="122"/>
      <c r="G13" s="8"/>
      <c r="H13" s="26">
        <f>+H11-H12-30000</f>
        <v>167500</v>
      </c>
      <c r="I13" s="9"/>
      <c r="J13" s="9"/>
      <c r="K13" s="16">
        <f t="shared" si="0"/>
        <v>134000</v>
      </c>
      <c r="L13" s="55" t="s">
        <v>196</v>
      </c>
      <c r="M13" s="12"/>
      <c r="O13" s="41"/>
    </row>
    <row r="14" spans="1:17" s="82" customFormat="1" ht="20.399999999999999" x14ac:dyDescent="0.3">
      <c r="A14" s="80"/>
      <c r="B14" s="27"/>
      <c r="C14" s="84"/>
      <c r="D14" s="85" t="s">
        <v>200</v>
      </c>
      <c r="E14" s="85"/>
      <c r="F14" s="86"/>
      <c r="G14" s="87"/>
      <c r="H14" s="88">
        <v>30000</v>
      </c>
      <c r="I14" s="81"/>
      <c r="J14" s="81"/>
      <c r="K14" s="16">
        <f>+H14*0.8</f>
        <v>24000</v>
      </c>
      <c r="L14" s="55" t="s">
        <v>201</v>
      </c>
      <c r="M14" s="12"/>
      <c r="O14" s="41"/>
    </row>
    <row r="15" spans="1:17" x14ac:dyDescent="0.3">
      <c r="A15" s="2" t="s">
        <v>13</v>
      </c>
      <c r="B15" s="2" t="s">
        <v>14</v>
      </c>
      <c r="C15" s="143" t="s">
        <v>15</v>
      </c>
      <c r="D15" s="144"/>
      <c r="E15" s="144"/>
      <c r="F15" s="144"/>
      <c r="G15" s="70">
        <v>0</v>
      </c>
      <c r="H15" s="145">
        <v>0</v>
      </c>
      <c r="I15" s="136"/>
      <c r="J15" s="136"/>
      <c r="K15" s="16">
        <f t="shared" si="0"/>
        <v>0</v>
      </c>
      <c r="L15" s="12"/>
      <c r="M15" s="12"/>
    </row>
    <row r="16" spans="1:17" x14ac:dyDescent="0.3">
      <c r="A16" s="2" t="s">
        <v>16</v>
      </c>
      <c r="B16" s="2" t="s">
        <v>17</v>
      </c>
      <c r="C16" s="119" t="s">
        <v>18</v>
      </c>
      <c r="D16" s="118"/>
      <c r="E16" s="118"/>
      <c r="F16" s="118"/>
      <c r="G16" s="66">
        <v>2000</v>
      </c>
      <c r="H16" s="135">
        <v>19000</v>
      </c>
      <c r="I16" s="136"/>
      <c r="J16" s="136"/>
      <c r="K16" s="16">
        <f t="shared" si="0"/>
        <v>15200</v>
      </c>
      <c r="L16" s="12" t="s">
        <v>156</v>
      </c>
      <c r="M16" s="12"/>
    </row>
    <row r="17" spans="1:15" x14ac:dyDescent="0.3">
      <c r="A17" s="2" t="s">
        <v>19</v>
      </c>
      <c r="B17" s="2" t="s">
        <v>20</v>
      </c>
      <c r="C17" s="119" t="s">
        <v>21</v>
      </c>
      <c r="D17" s="118"/>
      <c r="E17" s="118"/>
      <c r="F17" s="118"/>
      <c r="G17" s="66">
        <v>1000</v>
      </c>
      <c r="H17" s="135">
        <v>2000</v>
      </c>
      <c r="I17" s="136"/>
      <c r="J17" s="136"/>
      <c r="K17" s="16">
        <f t="shared" si="0"/>
        <v>1600</v>
      </c>
      <c r="L17" s="12" t="s">
        <v>156</v>
      </c>
      <c r="M17" s="12"/>
    </row>
    <row r="18" spans="1:15" x14ac:dyDescent="0.3">
      <c r="A18" s="1" t="s">
        <v>22</v>
      </c>
      <c r="B18" s="1"/>
      <c r="C18" s="117" t="s">
        <v>23</v>
      </c>
      <c r="D18" s="118"/>
      <c r="E18" s="118"/>
      <c r="F18" s="118"/>
      <c r="G18" s="67">
        <f>+G19+G20+G21+G22+G23+G24+G25+G26+G27+G28</f>
        <v>91800</v>
      </c>
      <c r="H18" s="137">
        <f>+H19+H22+H23+H24+H25+H26+H27+H28</f>
        <v>89000</v>
      </c>
      <c r="I18" s="136"/>
      <c r="J18" s="136"/>
      <c r="K18" s="28">
        <f>+K19+K20+K21+K22+K23+K24+K25+K26+K27+K28</f>
        <v>71200</v>
      </c>
      <c r="L18" s="12"/>
      <c r="M18" s="12"/>
      <c r="O18" s="41"/>
    </row>
    <row r="19" spans="1:15" x14ac:dyDescent="0.3">
      <c r="A19" s="2" t="s">
        <v>24</v>
      </c>
      <c r="B19" s="2" t="s">
        <v>25</v>
      </c>
      <c r="C19" s="119" t="s">
        <v>26</v>
      </c>
      <c r="D19" s="118"/>
      <c r="E19" s="118"/>
      <c r="F19" s="118"/>
      <c r="G19" s="66">
        <v>23000</v>
      </c>
      <c r="H19" s="135">
        <v>23000</v>
      </c>
      <c r="I19" s="136"/>
      <c r="J19" s="136"/>
      <c r="K19" s="16">
        <f>+H19*0.8</f>
        <v>18400</v>
      </c>
      <c r="L19" s="12" t="s">
        <v>156</v>
      </c>
      <c r="M19" s="12"/>
    </row>
    <row r="20" spans="1:15" x14ac:dyDescent="0.3">
      <c r="A20" s="2" t="s">
        <v>24</v>
      </c>
      <c r="B20" s="2" t="s">
        <v>27</v>
      </c>
      <c r="C20" s="119" t="s">
        <v>28</v>
      </c>
      <c r="D20" s="118"/>
      <c r="E20" s="118"/>
      <c r="F20" s="118"/>
      <c r="G20" s="66">
        <v>0</v>
      </c>
      <c r="H20" s="135">
        <v>0</v>
      </c>
      <c r="I20" s="136"/>
      <c r="J20" s="136"/>
      <c r="K20" s="16">
        <f t="shared" ref="K20:K40" si="1">+H20*0.8</f>
        <v>0</v>
      </c>
      <c r="L20" s="12"/>
      <c r="M20" s="12"/>
    </row>
    <row r="21" spans="1:15" x14ac:dyDescent="0.3">
      <c r="A21" s="2" t="s">
        <v>29</v>
      </c>
      <c r="B21" s="2" t="s">
        <v>30</v>
      </c>
      <c r="C21" s="119" t="s">
        <v>31</v>
      </c>
      <c r="D21" s="118"/>
      <c r="E21" s="118"/>
      <c r="F21" s="118"/>
      <c r="G21" s="66">
        <v>0</v>
      </c>
      <c r="H21" s="135">
        <v>0</v>
      </c>
      <c r="I21" s="136"/>
      <c r="J21" s="136"/>
      <c r="K21" s="16">
        <f t="shared" si="1"/>
        <v>0</v>
      </c>
      <c r="L21" s="12"/>
      <c r="M21" s="12"/>
    </row>
    <row r="22" spans="1:15" x14ac:dyDescent="0.3">
      <c r="A22" s="2" t="s">
        <v>32</v>
      </c>
      <c r="B22" s="2" t="s">
        <v>33</v>
      </c>
      <c r="C22" s="119" t="s">
        <v>34</v>
      </c>
      <c r="D22" s="118"/>
      <c r="E22" s="118"/>
      <c r="F22" s="118"/>
      <c r="G22" s="66">
        <v>5000</v>
      </c>
      <c r="H22" s="135">
        <v>2000</v>
      </c>
      <c r="I22" s="136"/>
      <c r="J22" s="136"/>
      <c r="K22" s="16">
        <f t="shared" si="1"/>
        <v>1600</v>
      </c>
      <c r="L22" s="12" t="s">
        <v>156</v>
      </c>
      <c r="M22" s="12"/>
      <c r="O22" s="41"/>
    </row>
    <row r="23" spans="1:15" x14ac:dyDescent="0.3">
      <c r="A23" s="2" t="s">
        <v>35</v>
      </c>
      <c r="B23" s="2" t="s">
        <v>36</v>
      </c>
      <c r="C23" s="119" t="s">
        <v>37</v>
      </c>
      <c r="D23" s="118"/>
      <c r="E23" s="118"/>
      <c r="F23" s="118"/>
      <c r="G23" s="66">
        <v>25000</v>
      </c>
      <c r="H23" s="135">
        <v>27000</v>
      </c>
      <c r="I23" s="136"/>
      <c r="J23" s="136"/>
      <c r="K23" s="16">
        <f t="shared" si="1"/>
        <v>21600</v>
      </c>
      <c r="L23" s="55"/>
      <c r="M23" s="12"/>
    </row>
    <row r="24" spans="1:15" x14ac:dyDescent="0.3">
      <c r="A24" s="2" t="s">
        <v>38</v>
      </c>
      <c r="B24" s="2" t="s">
        <v>39</v>
      </c>
      <c r="C24" s="119" t="s">
        <v>40</v>
      </c>
      <c r="D24" s="118"/>
      <c r="E24" s="118"/>
      <c r="F24" s="118"/>
      <c r="G24" s="66">
        <v>2500</v>
      </c>
      <c r="H24" s="135">
        <v>2500</v>
      </c>
      <c r="I24" s="136"/>
      <c r="J24" s="136"/>
      <c r="K24" s="16">
        <f t="shared" si="1"/>
        <v>2000</v>
      </c>
      <c r="L24" s="12" t="s">
        <v>155</v>
      </c>
      <c r="M24" s="12"/>
    </row>
    <row r="25" spans="1:15" x14ac:dyDescent="0.3">
      <c r="A25" s="2" t="s">
        <v>41</v>
      </c>
      <c r="B25" s="2" t="s">
        <v>42</v>
      </c>
      <c r="C25" s="119" t="s">
        <v>43</v>
      </c>
      <c r="D25" s="118"/>
      <c r="E25" s="118"/>
      <c r="F25" s="118"/>
      <c r="G25" s="69">
        <v>25000</v>
      </c>
      <c r="H25" s="139">
        <v>19000</v>
      </c>
      <c r="I25" s="140"/>
      <c r="J25" s="140"/>
      <c r="K25" s="16">
        <f t="shared" si="1"/>
        <v>15200</v>
      </c>
      <c r="L25" s="12" t="s">
        <v>156</v>
      </c>
      <c r="M25" s="12"/>
    </row>
    <row r="26" spans="1:15" x14ac:dyDescent="0.3">
      <c r="A26" s="2" t="s">
        <v>44</v>
      </c>
      <c r="B26" s="2" t="s">
        <v>45</v>
      </c>
      <c r="C26" s="119" t="s">
        <v>46</v>
      </c>
      <c r="D26" s="118"/>
      <c r="E26" s="118"/>
      <c r="F26" s="118"/>
      <c r="G26" s="66">
        <v>2000</v>
      </c>
      <c r="H26" s="135">
        <v>2000</v>
      </c>
      <c r="I26" s="136"/>
      <c r="J26" s="136"/>
      <c r="K26" s="16">
        <f t="shared" si="1"/>
        <v>1600</v>
      </c>
      <c r="L26" s="12" t="s">
        <v>156</v>
      </c>
      <c r="M26" s="12"/>
    </row>
    <row r="27" spans="1:15" x14ac:dyDescent="0.3">
      <c r="A27" s="2" t="s">
        <v>47</v>
      </c>
      <c r="B27" s="2" t="s">
        <v>48</v>
      </c>
      <c r="C27" s="119" t="s">
        <v>49</v>
      </c>
      <c r="D27" s="118"/>
      <c r="E27" s="118"/>
      <c r="F27" s="118"/>
      <c r="G27" s="66">
        <v>8500</v>
      </c>
      <c r="H27" s="135">
        <v>8500</v>
      </c>
      <c r="I27" s="136"/>
      <c r="J27" s="136"/>
      <c r="K27" s="16">
        <f t="shared" si="1"/>
        <v>6800</v>
      </c>
      <c r="L27" s="12" t="s">
        <v>156</v>
      </c>
      <c r="M27" s="12"/>
    </row>
    <row r="28" spans="1:15" x14ac:dyDescent="0.3">
      <c r="A28" s="2" t="s">
        <v>50</v>
      </c>
      <c r="B28" s="2" t="s">
        <v>51</v>
      </c>
      <c r="C28" s="119" t="s">
        <v>52</v>
      </c>
      <c r="D28" s="118"/>
      <c r="E28" s="118"/>
      <c r="F28" s="118"/>
      <c r="G28" s="66">
        <v>800</v>
      </c>
      <c r="H28" s="135">
        <v>5000</v>
      </c>
      <c r="I28" s="136"/>
      <c r="J28" s="136"/>
      <c r="K28" s="16">
        <f t="shared" si="1"/>
        <v>4000</v>
      </c>
      <c r="L28" s="12" t="s">
        <v>156</v>
      </c>
      <c r="M28" s="12"/>
    </row>
    <row r="29" spans="1:15" x14ac:dyDescent="0.3">
      <c r="A29" s="1" t="s">
        <v>53</v>
      </c>
      <c r="B29" s="1"/>
      <c r="C29" s="117" t="s">
        <v>54</v>
      </c>
      <c r="D29" s="118"/>
      <c r="E29" s="118"/>
      <c r="F29" s="118"/>
      <c r="G29" s="67">
        <f>+G30</f>
        <v>100</v>
      </c>
      <c r="H29" s="137">
        <f>+H30</f>
        <v>400</v>
      </c>
      <c r="I29" s="126"/>
      <c r="J29" s="126"/>
      <c r="K29" s="16">
        <f t="shared" si="1"/>
        <v>320</v>
      </c>
      <c r="L29" s="12"/>
      <c r="M29" s="12"/>
    </row>
    <row r="30" spans="1:15" x14ac:dyDescent="0.3">
      <c r="A30" s="2" t="s">
        <v>55</v>
      </c>
      <c r="B30" s="2" t="s">
        <v>56</v>
      </c>
      <c r="C30" s="119" t="s">
        <v>57</v>
      </c>
      <c r="D30" s="118"/>
      <c r="E30" s="118"/>
      <c r="F30" s="118"/>
      <c r="G30" s="66">
        <v>100</v>
      </c>
      <c r="H30" s="135">
        <v>400</v>
      </c>
      <c r="I30" s="136"/>
      <c r="J30" s="136"/>
      <c r="K30" s="16">
        <f t="shared" si="1"/>
        <v>320</v>
      </c>
      <c r="L30" s="12"/>
      <c r="M30" s="12"/>
    </row>
    <row r="31" spans="1:15" x14ac:dyDescent="0.3">
      <c r="A31" s="1" t="s">
        <v>58</v>
      </c>
      <c r="B31" s="1"/>
      <c r="C31" s="117" t="s">
        <v>59</v>
      </c>
      <c r="D31" s="118"/>
      <c r="E31" s="118"/>
      <c r="F31" s="118"/>
      <c r="G31" s="67">
        <f>+G32+G33+G34+G35+G36</f>
        <v>28600</v>
      </c>
      <c r="H31" s="137">
        <f>+H32+H33+H34+H35+H36</f>
        <v>28300</v>
      </c>
      <c r="I31" s="126"/>
      <c r="J31" s="126"/>
      <c r="K31" s="28">
        <f t="shared" si="1"/>
        <v>22640</v>
      </c>
      <c r="L31" s="12"/>
      <c r="M31" s="12"/>
    </row>
    <row r="32" spans="1:15" x14ac:dyDescent="0.3">
      <c r="A32" s="2" t="s">
        <v>60</v>
      </c>
      <c r="B32" s="2" t="s">
        <v>61</v>
      </c>
      <c r="C32" s="119" t="s">
        <v>62</v>
      </c>
      <c r="D32" s="118"/>
      <c r="E32" s="118"/>
      <c r="F32" s="118"/>
      <c r="G32" s="69">
        <v>9000</v>
      </c>
      <c r="H32" s="139">
        <v>3200</v>
      </c>
      <c r="I32" s="139"/>
      <c r="J32" s="139"/>
      <c r="K32" s="16">
        <f t="shared" si="1"/>
        <v>2560</v>
      </c>
      <c r="L32" s="12" t="s">
        <v>154</v>
      </c>
      <c r="M32" s="12"/>
    </row>
    <row r="33" spans="1:13" x14ac:dyDescent="0.3">
      <c r="A33" s="2" t="s">
        <v>63</v>
      </c>
      <c r="B33" s="2" t="s">
        <v>64</v>
      </c>
      <c r="C33" s="119" t="s">
        <v>65</v>
      </c>
      <c r="D33" s="118"/>
      <c r="E33" s="118"/>
      <c r="F33" s="118"/>
      <c r="G33" s="66">
        <v>2000</v>
      </c>
      <c r="H33" s="135">
        <v>1500</v>
      </c>
      <c r="I33" s="136"/>
      <c r="J33" s="136"/>
      <c r="K33" s="16">
        <f t="shared" si="1"/>
        <v>1200</v>
      </c>
      <c r="L33" s="12" t="s">
        <v>156</v>
      </c>
      <c r="M33" s="12"/>
    </row>
    <row r="34" spans="1:13" x14ac:dyDescent="0.3">
      <c r="A34" s="2" t="s">
        <v>66</v>
      </c>
      <c r="B34" s="2" t="s">
        <v>67</v>
      </c>
      <c r="C34" s="119" t="s">
        <v>68</v>
      </c>
      <c r="D34" s="118"/>
      <c r="E34" s="118"/>
      <c r="F34" s="118"/>
      <c r="G34" s="66">
        <v>1100</v>
      </c>
      <c r="H34" s="135">
        <v>1100</v>
      </c>
      <c r="I34" s="136"/>
      <c r="J34" s="136"/>
      <c r="K34" s="16">
        <f t="shared" si="1"/>
        <v>880</v>
      </c>
      <c r="L34" s="12" t="s">
        <v>156</v>
      </c>
      <c r="M34" s="12"/>
    </row>
    <row r="35" spans="1:13" x14ac:dyDescent="0.3">
      <c r="A35" s="2" t="s">
        <v>69</v>
      </c>
      <c r="B35" s="2" t="s">
        <v>70</v>
      </c>
      <c r="C35" s="119" t="s">
        <v>71</v>
      </c>
      <c r="D35" s="118"/>
      <c r="E35" s="118"/>
      <c r="F35" s="118"/>
      <c r="G35" s="66">
        <v>15000</v>
      </c>
      <c r="H35" s="135">
        <v>20000</v>
      </c>
      <c r="I35" s="136"/>
      <c r="J35" s="136"/>
      <c r="K35" s="16">
        <f t="shared" si="1"/>
        <v>16000</v>
      </c>
      <c r="L35" s="12"/>
      <c r="M35" s="12"/>
    </row>
    <row r="36" spans="1:13" x14ac:dyDescent="0.3">
      <c r="A36" s="2" t="s">
        <v>72</v>
      </c>
      <c r="B36" s="2" t="s">
        <v>73</v>
      </c>
      <c r="C36" s="119" t="s">
        <v>74</v>
      </c>
      <c r="D36" s="118"/>
      <c r="E36" s="118"/>
      <c r="F36" s="118"/>
      <c r="G36" s="66">
        <v>1500</v>
      </c>
      <c r="H36" s="135">
        <v>2500</v>
      </c>
      <c r="I36" s="136"/>
      <c r="J36" s="136"/>
      <c r="K36" s="16">
        <f t="shared" si="1"/>
        <v>2000</v>
      </c>
      <c r="L36" s="12" t="s">
        <v>156</v>
      </c>
      <c r="M36" s="12"/>
    </row>
    <row r="37" spans="1:13" x14ac:dyDescent="0.3">
      <c r="A37" s="1" t="s">
        <v>75</v>
      </c>
      <c r="B37" s="1"/>
      <c r="C37" s="117" t="s">
        <v>76</v>
      </c>
      <c r="D37" s="118"/>
      <c r="E37" s="118"/>
      <c r="F37" s="118"/>
      <c r="G37" s="67">
        <f>+G38</f>
        <v>2300</v>
      </c>
      <c r="H37" s="137">
        <f>+H38</f>
        <v>2300</v>
      </c>
      <c r="I37" s="126"/>
      <c r="J37" s="126"/>
      <c r="K37" s="28">
        <f t="shared" si="1"/>
        <v>1840</v>
      </c>
      <c r="L37" s="12"/>
      <c r="M37" s="12"/>
    </row>
    <row r="38" spans="1:13" x14ac:dyDescent="0.3">
      <c r="A38" s="1" t="s">
        <v>77</v>
      </c>
      <c r="B38" s="1"/>
      <c r="C38" s="117" t="s">
        <v>78</v>
      </c>
      <c r="D38" s="118"/>
      <c r="E38" s="118"/>
      <c r="F38" s="118"/>
      <c r="G38" s="67">
        <f>+G39+G40</f>
        <v>2300</v>
      </c>
      <c r="H38" s="137">
        <f>+H39+H40</f>
        <v>2300</v>
      </c>
      <c r="I38" s="136"/>
      <c r="J38" s="136"/>
      <c r="K38" s="28">
        <f t="shared" si="1"/>
        <v>1840</v>
      </c>
      <c r="L38" s="12"/>
      <c r="M38" s="12"/>
    </row>
    <row r="39" spans="1:13" x14ac:dyDescent="0.3">
      <c r="A39" s="2" t="s">
        <v>79</v>
      </c>
      <c r="B39" s="2" t="s">
        <v>80</v>
      </c>
      <c r="C39" s="119" t="s">
        <v>81</v>
      </c>
      <c r="D39" s="118"/>
      <c r="E39" s="118"/>
      <c r="F39" s="118"/>
      <c r="G39" s="66">
        <v>300</v>
      </c>
      <c r="H39" s="135">
        <v>300</v>
      </c>
      <c r="I39" s="136"/>
      <c r="J39" s="136"/>
      <c r="K39" s="16">
        <f t="shared" si="1"/>
        <v>240</v>
      </c>
      <c r="L39" s="12"/>
      <c r="M39" s="12"/>
    </row>
    <row r="40" spans="1:13" x14ac:dyDescent="0.3">
      <c r="A40" s="2" t="s">
        <v>82</v>
      </c>
      <c r="B40" s="2" t="s">
        <v>83</v>
      </c>
      <c r="C40" s="119" t="s">
        <v>84</v>
      </c>
      <c r="D40" s="118"/>
      <c r="E40" s="118"/>
      <c r="F40" s="118"/>
      <c r="G40" s="66">
        <v>2000</v>
      </c>
      <c r="H40" s="135">
        <v>2000</v>
      </c>
      <c r="I40" s="136"/>
      <c r="J40" s="136"/>
      <c r="K40" s="16">
        <f t="shared" si="1"/>
        <v>1600</v>
      </c>
      <c r="L40" s="12"/>
      <c r="M40" s="12"/>
    </row>
    <row r="41" spans="1:13" x14ac:dyDescent="0.3">
      <c r="A41" s="138" t="s">
        <v>93</v>
      </c>
      <c r="B41" s="118"/>
      <c r="C41" s="118"/>
      <c r="D41" s="118"/>
      <c r="E41" s="118"/>
      <c r="F41" s="118"/>
      <c r="G41" s="68" t="e">
        <f>+G42+G62+G96+G121+G135</f>
        <v>#REF!</v>
      </c>
      <c r="H41" s="23"/>
      <c r="I41" s="24" t="e">
        <f t="shared" ref="I41:I64" si="2">+G41-H41</f>
        <v>#REF!</v>
      </c>
      <c r="J41" s="25"/>
      <c r="K41" s="25"/>
      <c r="L41" s="24"/>
      <c r="M41" s="25"/>
    </row>
    <row r="42" spans="1:13" x14ac:dyDescent="0.3">
      <c r="A42" s="120" t="s">
        <v>94</v>
      </c>
      <c r="B42" s="118"/>
      <c r="C42" s="118"/>
      <c r="D42" s="118"/>
      <c r="E42" s="118"/>
      <c r="F42" s="118"/>
      <c r="G42" s="62">
        <v>13200</v>
      </c>
      <c r="H42" s="14">
        <f>+H43+H54</f>
        <v>16620</v>
      </c>
      <c r="I42" s="15">
        <f t="shared" si="2"/>
        <v>-3420</v>
      </c>
      <c r="J42" s="22"/>
      <c r="K42" s="31"/>
      <c r="L42" s="22"/>
      <c r="M42" s="22"/>
    </row>
    <row r="43" spans="1:13" x14ac:dyDescent="0.3">
      <c r="A43" s="1" t="s">
        <v>3</v>
      </c>
      <c r="B43" s="1"/>
      <c r="C43" s="117" t="s">
        <v>4</v>
      </c>
      <c r="D43" s="118"/>
      <c r="E43" s="118"/>
      <c r="F43" s="118"/>
      <c r="G43" s="60">
        <v>9200</v>
      </c>
      <c r="H43" s="3">
        <f>+H44+H48+H50</f>
        <v>7100</v>
      </c>
      <c r="I43" s="13">
        <f t="shared" si="2"/>
        <v>2100</v>
      </c>
      <c r="J43" s="12"/>
      <c r="K43" s="30">
        <f>+H43*0.8</f>
        <v>5680</v>
      </c>
      <c r="L43" s="12"/>
      <c r="M43" s="12"/>
    </row>
    <row r="44" spans="1:13" x14ac:dyDescent="0.3">
      <c r="A44" s="1" t="s">
        <v>5</v>
      </c>
      <c r="B44" s="1"/>
      <c r="C44" s="117" t="s">
        <v>6</v>
      </c>
      <c r="D44" s="118"/>
      <c r="E44" s="118"/>
      <c r="F44" s="118"/>
      <c r="G44" s="60">
        <v>5500</v>
      </c>
      <c r="H44" s="3">
        <f>+H45+H46+H47</f>
        <v>5500</v>
      </c>
      <c r="I44" s="13">
        <f t="shared" si="2"/>
        <v>0</v>
      </c>
      <c r="J44" s="12"/>
      <c r="K44" s="30">
        <f>+H44*0.8</f>
        <v>4400</v>
      </c>
      <c r="L44" s="12"/>
      <c r="M44" s="12"/>
    </row>
    <row r="45" spans="1:13" x14ac:dyDescent="0.3">
      <c r="A45" s="2" t="s">
        <v>7</v>
      </c>
      <c r="B45" s="2" t="s">
        <v>95</v>
      </c>
      <c r="C45" s="119" t="s">
        <v>9</v>
      </c>
      <c r="D45" s="118"/>
      <c r="E45" s="118"/>
      <c r="F45" s="118"/>
      <c r="G45" s="57">
        <v>3000</v>
      </c>
      <c r="H45" s="16">
        <v>3000</v>
      </c>
      <c r="I45" s="13">
        <f t="shared" si="2"/>
        <v>0</v>
      </c>
      <c r="J45" s="12"/>
      <c r="K45" s="29">
        <f>+H45*0.8</f>
        <v>2400</v>
      </c>
      <c r="L45" s="12" t="s">
        <v>156</v>
      </c>
      <c r="M45" s="12"/>
    </row>
    <row r="46" spans="1:13" x14ac:dyDescent="0.3">
      <c r="A46" s="2" t="s">
        <v>96</v>
      </c>
      <c r="B46" s="2" t="s">
        <v>97</v>
      </c>
      <c r="C46" s="119" t="s">
        <v>98</v>
      </c>
      <c r="D46" s="118"/>
      <c r="E46" s="118"/>
      <c r="F46" s="118"/>
      <c r="G46" s="57">
        <v>1000</v>
      </c>
      <c r="H46" s="16">
        <v>1000</v>
      </c>
      <c r="I46" s="13">
        <f t="shared" si="2"/>
        <v>0</v>
      </c>
      <c r="J46" s="12"/>
      <c r="K46" s="29">
        <f t="shared" ref="K46:K61" si="3">+H46*0.8</f>
        <v>800</v>
      </c>
      <c r="L46" s="12" t="s">
        <v>156</v>
      </c>
      <c r="M46" s="12"/>
    </row>
    <row r="47" spans="1:13" x14ac:dyDescent="0.3">
      <c r="A47" s="2" t="s">
        <v>16</v>
      </c>
      <c r="B47" s="2" t="s">
        <v>99</v>
      </c>
      <c r="C47" s="119" t="s">
        <v>18</v>
      </c>
      <c r="D47" s="118"/>
      <c r="E47" s="118"/>
      <c r="F47" s="118"/>
      <c r="G47" s="57">
        <v>1500</v>
      </c>
      <c r="H47" s="16">
        <v>1500</v>
      </c>
      <c r="I47" s="13">
        <f t="shared" si="2"/>
        <v>0</v>
      </c>
      <c r="J47" s="12"/>
      <c r="K47" s="29">
        <f t="shared" si="3"/>
        <v>1200</v>
      </c>
      <c r="L47" s="12" t="s">
        <v>156</v>
      </c>
      <c r="M47" s="12"/>
    </row>
    <row r="48" spans="1:13" x14ac:dyDescent="0.3">
      <c r="A48" s="1" t="s">
        <v>22</v>
      </c>
      <c r="B48" s="1"/>
      <c r="C48" s="117" t="s">
        <v>23</v>
      </c>
      <c r="D48" s="118"/>
      <c r="E48" s="118"/>
      <c r="F48" s="118"/>
      <c r="G48" s="60">
        <v>200</v>
      </c>
      <c r="H48" s="3">
        <f>+H49</f>
        <v>200</v>
      </c>
      <c r="I48" s="13">
        <f t="shared" si="2"/>
        <v>0</v>
      </c>
      <c r="J48" s="12"/>
      <c r="K48" s="30">
        <f t="shared" si="3"/>
        <v>160</v>
      </c>
      <c r="L48" s="12"/>
      <c r="M48" s="12"/>
    </row>
    <row r="49" spans="1:13" x14ac:dyDescent="0.3">
      <c r="A49" s="2" t="s">
        <v>50</v>
      </c>
      <c r="B49" s="2" t="s">
        <v>100</v>
      </c>
      <c r="C49" s="119" t="s">
        <v>52</v>
      </c>
      <c r="D49" s="118"/>
      <c r="E49" s="118"/>
      <c r="F49" s="118"/>
      <c r="G49" s="57">
        <v>200</v>
      </c>
      <c r="H49" s="16">
        <v>200</v>
      </c>
      <c r="I49" s="13">
        <f t="shared" si="2"/>
        <v>0</v>
      </c>
      <c r="J49" s="12"/>
      <c r="K49" s="29">
        <f t="shared" si="3"/>
        <v>160</v>
      </c>
      <c r="L49" s="12" t="s">
        <v>156</v>
      </c>
      <c r="M49" s="12"/>
    </row>
    <row r="50" spans="1:13" x14ac:dyDescent="0.3">
      <c r="A50" s="1" t="s">
        <v>58</v>
      </c>
      <c r="B50" s="1"/>
      <c r="C50" s="117" t="s">
        <v>59</v>
      </c>
      <c r="D50" s="118"/>
      <c r="E50" s="118"/>
      <c r="F50" s="118"/>
      <c r="G50" s="65">
        <v>3500</v>
      </c>
      <c r="H50" s="4">
        <f>+H51+H52+H53</f>
        <v>1400</v>
      </c>
      <c r="I50" s="13">
        <f t="shared" si="2"/>
        <v>2100</v>
      </c>
      <c r="J50" s="12"/>
      <c r="K50" s="29">
        <f t="shared" si="3"/>
        <v>1120</v>
      </c>
      <c r="L50" s="12"/>
      <c r="M50" s="12"/>
    </row>
    <row r="51" spans="1:13" x14ac:dyDescent="0.3">
      <c r="A51" s="2" t="s">
        <v>63</v>
      </c>
      <c r="B51" s="2" t="s">
        <v>101</v>
      </c>
      <c r="C51" s="119" t="s">
        <v>65</v>
      </c>
      <c r="D51" s="118"/>
      <c r="E51" s="118"/>
      <c r="F51" s="118"/>
      <c r="G51" s="57">
        <v>3100</v>
      </c>
      <c r="H51" s="16">
        <v>1000</v>
      </c>
      <c r="I51" s="13">
        <f t="shared" si="2"/>
        <v>2100</v>
      </c>
      <c r="J51" s="12"/>
      <c r="K51" s="29">
        <f t="shared" si="3"/>
        <v>800</v>
      </c>
      <c r="L51" s="12" t="s">
        <v>156</v>
      </c>
      <c r="M51" s="12"/>
    </row>
    <row r="52" spans="1:13" x14ac:dyDescent="0.3">
      <c r="A52" s="2" t="s">
        <v>66</v>
      </c>
      <c r="B52" s="2" t="s">
        <v>102</v>
      </c>
      <c r="C52" s="119" t="s">
        <v>103</v>
      </c>
      <c r="D52" s="118"/>
      <c r="E52" s="118"/>
      <c r="F52" s="118"/>
      <c r="G52" s="57">
        <v>200</v>
      </c>
      <c r="H52" s="16">
        <f>+G52</f>
        <v>200</v>
      </c>
      <c r="I52" s="13">
        <f t="shared" si="2"/>
        <v>0</v>
      </c>
      <c r="J52" s="12"/>
      <c r="K52" s="29">
        <f t="shared" si="3"/>
        <v>160</v>
      </c>
      <c r="L52" s="12"/>
      <c r="M52" s="12"/>
    </row>
    <row r="53" spans="1:13" x14ac:dyDescent="0.3">
      <c r="A53" s="2" t="s">
        <v>72</v>
      </c>
      <c r="B53" s="2" t="s">
        <v>104</v>
      </c>
      <c r="C53" s="119" t="s">
        <v>105</v>
      </c>
      <c r="D53" s="118"/>
      <c r="E53" s="118"/>
      <c r="F53" s="118"/>
      <c r="G53" s="57">
        <v>200</v>
      </c>
      <c r="H53" s="16">
        <f>+G53</f>
        <v>200</v>
      </c>
      <c r="I53" s="13">
        <f t="shared" si="2"/>
        <v>0</v>
      </c>
      <c r="J53" s="12"/>
      <c r="K53" s="29">
        <f t="shared" si="3"/>
        <v>160</v>
      </c>
      <c r="L53" s="12" t="s">
        <v>156</v>
      </c>
      <c r="M53" s="12"/>
    </row>
    <row r="54" spans="1:13" x14ac:dyDescent="0.3">
      <c r="A54" s="1" t="s">
        <v>85</v>
      </c>
      <c r="B54" s="1"/>
      <c r="C54" s="117" t="s">
        <v>86</v>
      </c>
      <c r="D54" s="118"/>
      <c r="E54" s="118"/>
      <c r="F54" s="118"/>
      <c r="G54" s="58">
        <v>4000</v>
      </c>
      <c r="H54" s="28">
        <f>+H56+H60</f>
        <v>9520</v>
      </c>
      <c r="I54" s="13">
        <f t="shared" si="2"/>
        <v>-5520</v>
      </c>
      <c r="J54" s="12"/>
      <c r="K54" s="30">
        <f t="shared" si="3"/>
        <v>7616</v>
      </c>
      <c r="L54" s="12"/>
      <c r="M54" s="12"/>
    </row>
    <row r="55" spans="1:13" x14ac:dyDescent="0.3">
      <c r="A55" s="1" t="s">
        <v>87</v>
      </c>
      <c r="B55" s="1"/>
      <c r="C55" s="117" t="s">
        <v>88</v>
      </c>
      <c r="D55" s="118"/>
      <c r="E55" s="118"/>
      <c r="F55" s="118"/>
      <c r="G55" s="58">
        <v>4000</v>
      </c>
      <c r="H55" s="16">
        <f>+H56+H60</f>
        <v>9520</v>
      </c>
      <c r="I55" s="13">
        <f t="shared" si="2"/>
        <v>-5520</v>
      </c>
      <c r="J55" s="12"/>
      <c r="K55" s="30">
        <f t="shared" si="3"/>
        <v>7616</v>
      </c>
      <c r="L55" s="12"/>
      <c r="M55" s="12"/>
    </row>
    <row r="56" spans="1:13" x14ac:dyDescent="0.3">
      <c r="A56" s="1" t="s">
        <v>89</v>
      </c>
      <c r="B56" s="1"/>
      <c r="C56" s="117" t="s">
        <v>90</v>
      </c>
      <c r="D56" s="118"/>
      <c r="E56" s="118"/>
      <c r="F56" s="118"/>
      <c r="G56" s="58">
        <v>4000</v>
      </c>
      <c r="H56" s="16">
        <f>+H58+H59+H57</f>
        <v>9020</v>
      </c>
      <c r="I56" s="13">
        <f t="shared" si="2"/>
        <v>-5020</v>
      </c>
      <c r="J56" s="12"/>
      <c r="K56" s="30">
        <f t="shared" si="3"/>
        <v>7216</v>
      </c>
      <c r="L56" s="12"/>
      <c r="M56" s="12"/>
    </row>
    <row r="57" spans="1:13" x14ac:dyDescent="0.3">
      <c r="A57" s="2" t="s">
        <v>106</v>
      </c>
      <c r="B57" s="2" t="s">
        <v>107</v>
      </c>
      <c r="C57" s="119" t="s">
        <v>108</v>
      </c>
      <c r="D57" s="118"/>
      <c r="E57" s="118"/>
      <c r="F57" s="118"/>
      <c r="G57" s="57">
        <v>4000</v>
      </c>
      <c r="H57" s="16">
        <v>7950</v>
      </c>
      <c r="I57" s="13">
        <f t="shared" si="2"/>
        <v>-3950</v>
      </c>
      <c r="J57" s="12"/>
      <c r="K57" s="29">
        <f t="shared" si="3"/>
        <v>6360</v>
      </c>
      <c r="L57" s="12" t="s">
        <v>156</v>
      </c>
      <c r="M57" s="12"/>
    </row>
    <row r="58" spans="1:13" s="82" customFormat="1" x14ac:dyDescent="0.3">
      <c r="A58" s="76">
        <v>4222</v>
      </c>
      <c r="B58" s="80"/>
      <c r="C58" s="110" t="s">
        <v>92</v>
      </c>
      <c r="D58" s="111"/>
      <c r="E58" s="112"/>
      <c r="F58" s="79"/>
      <c r="G58" s="57"/>
      <c r="H58" s="16">
        <v>500</v>
      </c>
      <c r="I58" s="13"/>
      <c r="J58" s="12"/>
      <c r="K58" s="29">
        <f t="shared" si="3"/>
        <v>400</v>
      </c>
      <c r="L58" s="12" t="s">
        <v>156</v>
      </c>
      <c r="M58" s="12"/>
    </row>
    <row r="59" spans="1:13" s="82" customFormat="1" ht="19.8" customHeight="1" x14ac:dyDescent="0.3">
      <c r="A59" s="76">
        <v>4226</v>
      </c>
      <c r="B59" s="80"/>
      <c r="C59" s="110" t="s">
        <v>202</v>
      </c>
      <c r="D59" s="111"/>
      <c r="E59" s="112"/>
      <c r="F59" s="79"/>
      <c r="G59" s="57"/>
      <c r="H59" s="16">
        <v>570</v>
      </c>
      <c r="I59" s="13"/>
      <c r="J59" s="12"/>
      <c r="K59" s="29">
        <f t="shared" si="3"/>
        <v>456</v>
      </c>
      <c r="L59" s="12" t="s">
        <v>156</v>
      </c>
      <c r="M59" s="12"/>
    </row>
    <row r="60" spans="1:13" x14ac:dyDescent="0.3">
      <c r="A60" s="1" t="s">
        <v>109</v>
      </c>
      <c r="B60" s="1"/>
      <c r="C60" s="117" t="s">
        <v>110</v>
      </c>
      <c r="D60" s="118"/>
      <c r="E60" s="118"/>
      <c r="F60" s="118"/>
      <c r="G60" s="58">
        <v>0</v>
      </c>
      <c r="H60" s="16">
        <f>+H61</f>
        <v>500</v>
      </c>
      <c r="I60" s="13">
        <f t="shared" si="2"/>
        <v>-500</v>
      </c>
      <c r="J60" s="12"/>
      <c r="K60" s="29">
        <f t="shared" si="3"/>
        <v>400</v>
      </c>
      <c r="L60" s="12" t="s">
        <v>156</v>
      </c>
      <c r="M60" s="12"/>
    </row>
    <row r="61" spans="1:13" x14ac:dyDescent="0.3">
      <c r="A61" s="2" t="s">
        <v>111</v>
      </c>
      <c r="B61" s="2" t="s">
        <v>112</v>
      </c>
      <c r="C61" s="119" t="s">
        <v>113</v>
      </c>
      <c r="D61" s="118"/>
      <c r="E61" s="118"/>
      <c r="F61" s="118"/>
      <c r="G61" s="57">
        <v>0</v>
      </c>
      <c r="H61" s="16">
        <v>500</v>
      </c>
      <c r="I61" s="13">
        <f t="shared" si="2"/>
        <v>-500</v>
      </c>
      <c r="J61" s="12"/>
      <c r="K61" s="29">
        <f t="shared" si="3"/>
        <v>400</v>
      </c>
      <c r="L61" s="12" t="s">
        <v>156</v>
      </c>
      <c r="M61" s="12"/>
    </row>
    <row r="62" spans="1:13" x14ac:dyDescent="0.3">
      <c r="A62" s="125" t="s">
        <v>114</v>
      </c>
      <c r="B62" s="126"/>
      <c r="C62" s="126"/>
      <c r="D62" s="126"/>
      <c r="E62" s="126"/>
      <c r="F62" s="126"/>
      <c r="G62" s="59">
        <v>146680</v>
      </c>
      <c r="H62" s="5"/>
      <c r="I62" s="6">
        <f t="shared" si="2"/>
        <v>146680</v>
      </c>
      <c r="J62" s="22"/>
      <c r="K62" s="22"/>
      <c r="L62" s="22"/>
      <c r="M62" s="22"/>
    </row>
    <row r="63" spans="1:13" x14ac:dyDescent="0.3">
      <c r="A63" s="1" t="s">
        <v>5</v>
      </c>
      <c r="B63" s="1"/>
      <c r="C63" s="117" t="s">
        <v>6</v>
      </c>
      <c r="D63" s="118"/>
      <c r="E63" s="118"/>
      <c r="F63" s="118"/>
      <c r="G63" s="58">
        <v>131000</v>
      </c>
      <c r="H63" s="16">
        <f>+H64+H91+H92+H93+H95</f>
        <v>144480</v>
      </c>
      <c r="I63" s="13">
        <f t="shared" si="2"/>
        <v>-13480</v>
      </c>
      <c r="J63" s="12"/>
      <c r="K63" s="29"/>
      <c r="L63" s="12"/>
      <c r="M63" s="12"/>
    </row>
    <row r="64" spans="1:13" ht="13.2" customHeight="1" x14ac:dyDescent="0.3">
      <c r="A64" s="2" t="s">
        <v>96</v>
      </c>
      <c r="B64" s="2" t="s">
        <v>115</v>
      </c>
      <c r="C64" s="119" t="s">
        <v>98</v>
      </c>
      <c r="D64" s="118"/>
      <c r="E64" s="118"/>
      <c r="F64" s="118"/>
      <c r="G64" s="57">
        <v>130000</v>
      </c>
      <c r="H64" s="16">
        <v>122000</v>
      </c>
      <c r="I64" s="13">
        <f t="shared" si="2"/>
        <v>8000</v>
      </c>
      <c r="J64" s="12"/>
      <c r="K64" s="29">
        <f>+H64*0.8</f>
        <v>97600</v>
      </c>
      <c r="L64" s="12" t="s">
        <v>152</v>
      </c>
      <c r="M64" s="12"/>
    </row>
    <row r="65" spans="1:19" s="39" customFormat="1" x14ac:dyDescent="0.3">
      <c r="A65" s="38"/>
      <c r="B65" s="38"/>
      <c r="C65" s="110" t="s">
        <v>166</v>
      </c>
      <c r="D65" s="111"/>
      <c r="E65" s="111"/>
      <c r="F65" s="112"/>
      <c r="G65" s="40"/>
      <c r="H65" s="16"/>
      <c r="I65" s="13"/>
      <c r="J65" s="12"/>
      <c r="K65" s="29">
        <f>371.4*10</f>
        <v>3714</v>
      </c>
      <c r="L65" s="12" t="s">
        <v>152</v>
      </c>
      <c r="M65" s="12"/>
    </row>
    <row r="66" spans="1:19" s="45" customFormat="1" x14ac:dyDescent="0.3">
      <c r="A66" s="43"/>
      <c r="B66" s="43"/>
      <c r="C66" s="110" t="s">
        <v>167</v>
      </c>
      <c r="D66" s="111"/>
      <c r="E66" s="111"/>
      <c r="F66" s="112"/>
      <c r="G66" s="42"/>
      <c r="H66" s="16"/>
      <c r="I66" s="13"/>
      <c r="J66" s="12"/>
      <c r="K66" s="29">
        <f>(289.12+1173.2)*10</f>
        <v>14623.2</v>
      </c>
      <c r="L66" s="12" t="s">
        <v>152</v>
      </c>
      <c r="M66" s="12"/>
    </row>
    <row r="67" spans="1:19" s="45" customFormat="1" x14ac:dyDescent="0.3">
      <c r="A67" s="43"/>
      <c r="B67" s="43"/>
      <c r="C67" s="132" t="s">
        <v>168</v>
      </c>
      <c r="D67" s="133"/>
      <c r="E67" s="133"/>
      <c r="F67" s="134"/>
      <c r="G67" s="42"/>
      <c r="H67" s="16"/>
      <c r="I67" s="13"/>
      <c r="J67" s="12"/>
      <c r="K67" s="29">
        <f>+(383.6+896)*10</f>
        <v>12796</v>
      </c>
      <c r="L67" s="12" t="s">
        <v>152</v>
      </c>
      <c r="M67" s="12"/>
      <c r="O67" s="48"/>
    </row>
    <row r="68" spans="1:19" s="45" customFormat="1" x14ac:dyDescent="0.3">
      <c r="A68" s="43"/>
      <c r="B68" s="43"/>
      <c r="C68" s="110" t="s">
        <v>169</v>
      </c>
      <c r="D68" s="111"/>
      <c r="E68" s="111"/>
      <c r="F68" s="111"/>
      <c r="G68" s="111"/>
      <c r="H68" s="16"/>
      <c r="I68" s="13"/>
      <c r="J68" s="12"/>
      <c r="K68" s="29">
        <f>+(781.2+333.6)*10</f>
        <v>11148.000000000002</v>
      </c>
      <c r="L68" s="12" t="s">
        <v>152</v>
      </c>
      <c r="M68" s="12"/>
    </row>
    <row r="69" spans="1:19" s="45" customFormat="1" x14ac:dyDescent="0.3">
      <c r="A69" s="43"/>
      <c r="B69" s="43"/>
      <c r="C69" s="116" t="s">
        <v>180</v>
      </c>
      <c r="D69" s="111"/>
      <c r="E69" s="111"/>
      <c r="F69" s="112"/>
      <c r="G69" s="42"/>
      <c r="H69" s="16"/>
      <c r="I69" s="13"/>
      <c r="J69" s="12"/>
      <c r="K69" s="29">
        <v>4976</v>
      </c>
      <c r="L69" s="12" t="s">
        <v>152</v>
      </c>
      <c r="M69" s="12"/>
    </row>
    <row r="70" spans="1:19" s="45" customFormat="1" x14ac:dyDescent="0.3">
      <c r="A70" s="43"/>
      <c r="B70" s="43"/>
      <c r="C70" s="110" t="s">
        <v>170</v>
      </c>
      <c r="D70" s="111"/>
      <c r="E70" s="111"/>
      <c r="F70" s="112"/>
      <c r="G70" s="42"/>
      <c r="H70" s="16"/>
      <c r="I70" s="13"/>
      <c r="J70" s="12"/>
      <c r="K70" s="29">
        <f>+(499.8+197.6)*10</f>
        <v>6974</v>
      </c>
      <c r="L70" s="12" t="s">
        <v>152</v>
      </c>
      <c r="M70" s="12"/>
      <c r="Q70" s="47"/>
      <c r="R70" s="47"/>
      <c r="S70" s="47"/>
    </row>
    <row r="71" spans="1:19" s="39" customFormat="1" x14ac:dyDescent="0.3">
      <c r="A71" s="38"/>
      <c r="B71" s="38"/>
      <c r="C71" s="110" t="s">
        <v>171</v>
      </c>
      <c r="D71" s="111"/>
      <c r="E71" s="111"/>
      <c r="F71" s="112"/>
      <c r="G71" s="40"/>
      <c r="H71" s="16"/>
      <c r="I71" s="13"/>
      <c r="J71" s="12"/>
      <c r="K71" s="29">
        <f>504*10</f>
        <v>5040</v>
      </c>
      <c r="L71" s="12" t="s">
        <v>152</v>
      </c>
      <c r="M71" s="12"/>
      <c r="P71" s="45"/>
      <c r="Q71" s="47"/>
      <c r="R71" s="47"/>
      <c r="S71" s="47"/>
    </row>
    <row r="72" spans="1:19" s="39" customFormat="1" x14ac:dyDescent="0.3">
      <c r="A72" s="38"/>
      <c r="B72" s="38"/>
      <c r="C72" s="110" t="s">
        <v>172</v>
      </c>
      <c r="D72" s="111"/>
      <c r="E72" s="111"/>
      <c r="F72" s="112"/>
      <c r="G72" s="40"/>
      <c r="H72" s="16"/>
      <c r="I72" s="13"/>
      <c r="J72" s="12"/>
      <c r="K72" s="29">
        <f>(224+98)*10</f>
        <v>3220</v>
      </c>
      <c r="L72" s="12" t="s">
        <v>152</v>
      </c>
      <c r="M72" s="12"/>
      <c r="P72" s="45"/>
      <c r="Q72" s="47"/>
      <c r="R72" s="47"/>
      <c r="S72" s="47"/>
    </row>
    <row r="73" spans="1:19" s="39" customFormat="1" x14ac:dyDescent="0.3">
      <c r="A73" s="38"/>
      <c r="B73" s="38"/>
      <c r="C73" s="110" t="s">
        <v>173</v>
      </c>
      <c r="D73" s="111"/>
      <c r="E73" s="111"/>
      <c r="F73" s="112"/>
      <c r="G73" s="40"/>
      <c r="H73" s="16"/>
      <c r="I73" s="13"/>
      <c r="J73" s="12"/>
      <c r="K73" s="29">
        <v>3224.1</v>
      </c>
      <c r="L73" s="12" t="s">
        <v>152</v>
      </c>
      <c r="M73" s="12"/>
      <c r="P73" s="45"/>
      <c r="Q73" s="47"/>
      <c r="R73" s="47"/>
      <c r="S73" s="47"/>
    </row>
    <row r="74" spans="1:19" s="39" customFormat="1" x14ac:dyDescent="0.3">
      <c r="A74" s="38"/>
      <c r="B74" s="38"/>
      <c r="C74" s="110" t="s">
        <v>174</v>
      </c>
      <c r="D74" s="111"/>
      <c r="E74" s="111"/>
      <c r="F74" s="112"/>
      <c r="G74" s="40"/>
      <c r="H74" s="16"/>
      <c r="I74" s="13"/>
      <c r="J74" s="12"/>
      <c r="K74" s="29">
        <f>291.47*10</f>
        <v>2914.7000000000003</v>
      </c>
      <c r="L74" s="12" t="s">
        <v>152</v>
      </c>
      <c r="M74" s="12"/>
      <c r="P74" s="45"/>
      <c r="Q74" s="47"/>
      <c r="R74" s="47"/>
      <c r="S74" s="47"/>
    </row>
    <row r="75" spans="1:19" s="39" customFormat="1" x14ac:dyDescent="0.3">
      <c r="A75" s="38"/>
      <c r="B75" s="38"/>
      <c r="C75" s="110" t="s">
        <v>175</v>
      </c>
      <c r="D75" s="111"/>
      <c r="E75" s="111"/>
      <c r="F75" s="112"/>
      <c r="G75" s="40"/>
      <c r="H75" s="16"/>
      <c r="I75" s="13"/>
      <c r="J75" s="12"/>
      <c r="K75" s="29">
        <v>2602</v>
      </c>
      <c r="L75" s="12" t="s">
        <v>152</v>
      </c>
      <c r="M75" s="12"/>
      <c r="P75" s="45"/>
      <c r="Q75" s="47"/>
      <c r="R75" s="47"/>
      <c r="S75" s="47"/>
    </row>
    <row r="76" spans="1:19" s="39" customFormat="1" x14ac:dyDescent="0.3">
      <c r="A76" s="38"/>
      <c r="B76" s="38"/>
      <c r="C76" s="110" t="s">
        <v>165</v>
      </c>
      <c r="D76" s="111"/>
      <c r="E76" s="111"/>
      <c r="F76" s="112"/>
      <c r="G76" s="40"/>
      <c r="H76" s="16"/>
      <c r="I76" s="13"/>
      <c r="J76" s="12"/>
      <c r="K76" s="29">
        <f>549.36*10</f>
        <v>5493.6</v>
      </c>
      <c r="L76" s="12" t="s">
        <v>152</v>
      </c>
      <c r="M76" s="12"/>
      <c r="P76" s="45"/>
      <c r="Q76" s="47"/>
      <c r="R76" s="47"/>
      <c r="S76" s="47"/>
    </row>
    <row r="77" spans="1:19" s="45" customFormat="1" x14ac:dyDescent="0.3">
      <c r="A77" s="43"/>
      <c r="B77" s="43"/>
      <c r="C77" s="110" t="s">
        <v>176</v>
      </c>
      <c r="D77" s="111"/>
      <c r="E77" s="111"/>
      <c r="F77" s="112"/>
      <c r="G77" s="42"/>
      <c r="H77" s="16"/>
      <c r="I77" s="13"/>
      <c r="J77" s="12"/>
      <c r="K77" s="29">
        <f>349.68*5</f>
        <v>1748.4</v>
      </c>
      <c r="L77" s="12" t="s">
        <v>152</v>
      </c>
      <c r="M77" s="12"/>
    </row>
    <row r="78" spans="1:19" s="45" customFormat="1" x14ac:dyDescent="0.3">
      <c r="A78" s="43"/>
      <c r="B78" s="43"/>
      <c r="C78" s="110" t="s">
        <v>177</v>
      </c>
      <c r="D78" s="111"/>
      <c r="E78" s="111"/>
      <c r="F78" s="112"/>
      <c r="G78" s="42"/>
      <c r="H78" s="16"/>
      <c r="I78" s="13"/>
      <c r="J78" s="12"/>
      <c r="K78" s="29">
        <f>250.2*10</f>
        <v>2502</v>
      </c>
      <c r="L78" s="12" t="s">
        <v>152</v>
      </c>
      <c r="M78" s="12"/>
    </row>
    <row r="79" spans="1:19" s="45" customFormat="1" x14ac:dyDescent="0.3">
      <c r="A79" s="43"/>
      <c r="B79" s="43"/>
      <c r="C79" s="110" t="s">
        <v>178</v>
      </c>
      <c r="D79" s="111"/>
      <c r="E79" s="111"/>
      <c r="F79" s="112"/>
      <c r="G79" s="42"/>
      <c r="H79" s="16"/>
      <c r="I79" s="13"/>
      <c r="J79" s="12"/>
      <c r="K79" s="29">
        <f>224.19*10</f>
        <v>2241.9</v>
      </c>
      <c r="L79" s="12" t="s">
        <v>152</v>
      </c>
      <c r="M79" s="12"/>
    </row>
    <row r="80" spans="1:19" s="45" customFormat="1" x14ac:dyDescent="0.3">
      <c r="A80" s="43"/>
      <c r="B80" s="43"/>
      <c r="C80" s="110" t="s">
        <v>179</v>
      </c>
      <c r="D80" s="111"/>
      <c r="E80" s="111"/>
      <c r="F80" s="112"/>
      <c r="G80" s="42"/>
      <c r="H80" s="16"/>
      <c r="I80" s="13"/>
      <c r="J80" s="12"/>
      <c r="K80" s="29">
        <f>118.47*10</f>
        <v>1184.7</v>
      </c>
      <c r="L80" s="12" t="s">
        <v>152</v>
      </c>
      <c r="M80" s="12"/>
    </row>
    <row r="81" spans="1:15" s="45" customFormat="1" x14ac:dyDescent="0.3">
      <c r="A81" s="43"/>
      <c r="B81" s="43"/>
      <c r="C81" s="116" t="s">
        <v>162</v>
      </c>
      <c r="D81" s="111"/>
      <c r="E81" s="111"/>
      <c r="F81" s="112"/>
      <c r="G81" s="42"/>
      <c r="H81" s="16"/>
      <c r="I81" s="13"/>
      <c r="J81" s="12"/>
      <c r="K81" s="29">
        <v>7200</v>
      </c>
      <c r="L81" s="12" t="s">
        <v>152</v>
      </c>
      <c r="M81" s="12"/>
    </row>
    <row r="82" spans="1:15" s="45" customFormat="1" x14ac:dyDescent="0.3">
      <c r="A82" s="43"/>
      <c r="B82" s="43"/>
      <c r="C82" s="116" t="s">
        <v>181</v>
      </c>
      <c r="D82" s="121"/>
      <c r="E82" s="121"/>
      <c r="F82" s="122"/>
      <c r="G82" s="42"/>
      <c r="H82" s="16"/>
      <c r="I82" s="13"/>
      <c r="J82" s="12"/>
      <c r="K82" s="29">
        <v>3920</v>
      </c>
      <c r="L82" s="12" t="s">
        <v>152</v>
      </c>
      <c r="M82" s="12"/>
    </row>
    <row r="83" spans="1:15" s="45" customFormat="1" x14ac:dyDescent="0.3">
      <c r="A83" s="43"/>
      <c r="B83" s="43"/>
      <c r="C83" s="116" t="s">
        <v>182</v>
      </c>
      <c r="D83" s="121"/>
      <c r="E83" s="121"/>
      <c r="F83" s="122"/>
      <c r="G83" s="42"/>
      <c r="H83" s="16"/>
      <c r="I83" s="13"/>
      <c r="J83" s="12"/>
      <c r="K83" s="29">
        <v>480</v>
      </c>
      <c r="L83" s="12" t="s">
        <v>152</v>
      </c>
      <c r="M83" s="12"/>
    </row>
    <row r="84" spans="1:15" s="45" customFormat="1" x14ac:dyDescent="0.3">
      <c r="A84" s="43"/>
      <c r="B84" s="43"/>
      <c r="C84" s="116" t="s">
        <v>183</v>
      </c>
      <c r="D84" s="121"/>
      <c r="E84" s="121"/>
      <c r="F84" s="122"/>
      <c r="G84" s="42"/>
      <c r="H84" s="16"/>
      <c r="I84" s="13"/>
      <c r="J84" s="12"/>
      <c r="K84" s="29">
        <v>480</v>
      </c>
      <c r="L84" s="12" t="s">
        <v>152</v>
      </c>
      <c r="M84" s="12"/>
    </row>
    <row r="85" spans="1:15" s="45" customFormat="1" x14ac:dyDescent="0.3">
      <c r="A85" s="43"/>
      <c r="B85" s="43"/>
      <c r="C85" s="116" t="s">
        <v>164</v>
      </c>
      <c r="D85" s="121"/>
      <c r="E85" s="121"/>
      <c r="F85" s="122"/>
      <c r="G85" s="42"/>
      <c r="H85" s="16"/>
      <c r="I85" s="13"/>
      <c r="J85" s="12"/>
      <c r="K85" s="29">
        <v>780</v>
      </c>
      <c r="L85" s="12" t="s">
        <v>152</v>
      </c>
      <c r="M85" s="12"/>
      <c r="O85" s="48"/>
    </row>
    <row r="86" spans="1:15" s="45" customFormat="1" x14ac:dyDescent="0.3">
      <c r="A86" s="43"/>
      <c r="B86" s="43"/>
      <c r="C86" s="116" t="s">
        <v>163</v>
      </c>
      <c r="D86" s="121"/>
      <c r="E86" s="121"/>
      <c r="F86" s="122"/>
      <c r="G86" s="42"/>
      <c r="H86" s="16"/>
      <c r="I86" s="13"/>
      <c r="J86" s="12"/>
      <c r="K86" s="29">
        <v>352</v>
      </c>
      <c r="L86" s="12" t="s">
        <v>152</v>
      </c>
      <c r="M86" s="12"/>
    </row>
    <row r="87" spans="1:15" s="45" customFormat="1" x14ac:dyDescent="0.3">
      <c r="A87" s="43"/>
      <c r="B87" s="43"/>
      <c r="C87" s="116" t="s">
        <v>184</v>
      </c>
      <c r="D87" s="111"/>
      <c r="E87" s="111"/>
      <c r="F87" s="112"/>
      <c r="G87" s="42"/>
      <c r="H87" s="16"/>
      <c r="I87" s="13"/>
      <c r="J87" s="12"/>
      <c r="K87" s="29">
        <v>352</v>
      </c>
      <c r="L87" s="12" t="s">
        <v>152</v>
      </c>
      <c r="M87" s="12"/>
    </row>
    <row r="88" spans="1:15" s="45" customFormat="1" x14ac:dyDescent="0.3">
      <c r="A88" s="43"/>
      <c r="B88" s="43"/>
      <c r="C88" s="116" t="s">
        <v>185</v>
      </c>
      <c r="D88" s="121"/>
      <c r="E88" s="121"/>
      <c r="F88" s="122"/>
      <c r="G88" s="42"/>
      <c r="H88" s="16"/>
      <c r="I88" s="13"/>
      <c r="J88" s="12"/>
      <c r="K88" s="29">
        <f>23.04*10</f>
        <v>230.39999999999998</v>
      </c>
      <c r="L88" s="12" t="s">
        <v>152</v>
      </c>
      <c r="M88" s="12"/>
    </row>
    <row r="89" spans="1:15" s="45" customFormat="1" x14ac:dyDescent="0.3">
      <c r="A89" s="43"/>
      <c r="B89" s="43"/>
      <c r="C89" s="116" t="s">
        <v>186</v>
      </c>
      <c r="D89" s="121"/>
      <c r="E89" s="121"/>
      <c r="F89" s="122"/>
      <c r="G89" s="42"/>
      <c r="H89" s="16"/>
      <c r="I89" s="13"/>
      <c r="J89" s="12"/>
      <c r="K89" s="29">
        <f>260*5</f>
        <v>1300</v>
      </c>
      <c r="L89" s="12" t="s">
        <v>152</v>
      </c>
      <c r="M89" s="12"/>
    </row>
    <row r="90" spans="1:15" s="45" customFormat="1" x14ac:dyDescent="0.3">
      <c r="A90" s="43"/>
      <c r="B90" s="43"/>
      <c r="C90" s="116" t="s">
        <v>187</v>
      </c>
      <c r="D90" s="121"/>
      <c r="E90" s="121"/>
      <c r="F90" s="122"/>
      <c r="G90" s="42"/>
      <c r="H90" s="16"/>
      <c r="I90" s="13"/>
      <c r="J90" s="12"/>
      <c r="K90" s="29">
        <v>4503</v>
      </c>
      <c r="L90" s="12" t="s">
        <v>152</v>
      </c>
      <c r="M90" s="12"/>
    </row>
    <row r="91" spans="1:15" x14ac:dyDescent="0.3">
      <c r="A91" s="2" t="s">
        <v>10</v>
      </c>
      <c r="B91" s="2" t="s">
        <v>116</v>
      </c>
      <c r="C91" s="119" t="s">
        <v>12</v>
      </c>
      <c r="D91" s="118"/>
      <c r="E91" s="118"/>
      <c r="F91" s="118"/>
      <c r="G91" s="57">
        <v>500</v>
      </c>
      <c r="H91" s="16">
        <f>+G91</f>
        <v>500</v>
      </c>
      <c r="I91" s="13">
        <f>+G91-H91</f>
        <v>0</v>
      </c>
      <c r="J91" s="12"/>
      <c r="K91" s="29">
        <f>+H91*0.8</f>
        <v>400</v>
      </c>
      <c r="L91" s="12" t="s">
        <v>152</v>
      </c>
      <c r="M91" s="12"/>
    </row>
    <row r="92" spans="1:15" x14ac:dyDescent="0.3">
      <c r="A92" s="2" t="s">
        <v>13</v>
      </c>
      <c r="B92" s="2" t="s">
        <v>117</v>
      </c>
      <c r="C92" s="119" t="s">
        <v>15</v>
      </c>
      <c r="D92" s="118"/>
      <c r="E92" s="118"/>
      <c r="F92" s="118"/>
      <c r="G92" s="57">
        <v>500</v>
      </c>
      <c r="H92" s="16">
        <f>+G92</f>
        <v>500</v>
      </c>
      <c r="I92" s="13">
        <f>+G92-H92</f>
        <v>0</v>
      </c>
      <c r="J92" s="12"/>
      <c r="K92" s="29">
        <f>+H92*0.8</f>
        <v>400</v>
      </c>
      <c r="L92" s="12" t="s">
        <v>152</v>
      </c>
      <c r="M92" s="12"/>
    </row>
    <row r="93" spans="1:15" x14ac:dyDescent="0.3">
      <c r="A93" s="1" t="s">
        <v>58</v>
      </c>
      <c r="B93" s="1"/>
      <c r="C93" s="117" t="s">
        <v>59</v>
      </c>
      <c r="D93" s="118"/>
      <c r="E93" s="118"/>
      <c r="F93" s="118"/>
      <c r="G93" s="58">
        <v>13480</v>
      </c>
      <c r="H93" s="16">
        <f>+H94</f>
        <v>19480</v>
      </c>
      <c r="I93" s="13">
        <f>+G93-H93</f>
        <v>-6000</v>
      </c>
      <c r="J93" s="12"/>
      <c r="K93" s="29">
        <f>+H93*0.8</f>
        <v>15584</v>
      </c>
      <c r="L93" s="12" t="s">
        <v>152</v>
      </c>
      <c r="M93" s="12"/>
    </row>
    <row r="94" spans="1:15" x14ac:dyDescent="0.3">
      <c r="A94" s="2" t="s">
        <v>72</v>
      </c>
      <c r="B94" s="2" t="s">
        <v>119</v>
      </c>
      <c r="C94" s="119" t="s">
        <v>74</v>
      </c>
      <c r="D94" s="118"/>
      <c r="E94" s="118"/>
      <c r="F94" s="118"/>
      <c r="G94" s="57">
        <v>13480</v>
      </c>
      <c r="H94" s="16">
        <v>19480</v>
      </c>
      <c r="I94" s="13">
        <f>+G94-H94</f>
        <v>-6000</v>
      </c>
      <c r="J94" s="12"/>
      <c r="K94" s="29">
        <f>+H94*0.8</f>
        <v>15584</v>
      </c>
      <c r="L94" s="12" t="s">
        <v>152</v>
      </c>
      <c r="M94" s="12"/>
    </row>
    <row r="95" spans="1:15" s="71" customFormat="1" x14ac:dyDescent="0.3">
      <c r="A95" s="76">
        <v>4221</v>
      </c>
      <c r="B95" s="77" t="s">
        <v>197</v>
      </c>
      <c r="C95" s="116" t="s">
        <v>198</v>
      </c>
      <c r="D95" s="111"/>
      <c r="E95" s="112"/>
      <c r="F95" s="56"/>
      <c r="G95" s="57"/>
      <c r="H95" s="16">
        <v>2000</v>
      </c>
      <c r="I95" s="13"/>
      <c r="J95" s="12"/>
      <c r="K95" s="29">
        <f>+H95*0.8</f>
        <v>1600</v>
      </c>
      <c r="L95" s="12" t="s">
        <v>156</v>
      </c>
      <c r="M95" s="12"/>
    </row>
    <row r="96" spans="1:15" x14ac:dyDescent="0.3">
      <c r="A96" s="120" t="s">
        <v>120</v>
      </c>
      <c r="B96" s="118"/>
      <c r="C96" s="118"/>
      <c r="D96" s="118"/>
      <c r="E96" s="118"/>
      <c r="F96" s="118"/>
      <c r="G96" s="59">
        <v>175000</v>
      </c>
      <c r="H96" s="5"/>
      <c r="I96" s="6">
        <f>+G96-H96</f>
        <v>175000</v>
      </c>
      <c r="J96" s="22"/>
      <c r="K96" s="22"/>
      <c r="L96" s="22"/>
      <c r="M96" s="22"/>
    </row>
    <row r="97" spans="1:13" x14ac:dyDescent="0.3">
      <c r="A97" s="1" t="s">
        <v>5</v>
      </c>
      <c r="B97" s="1"/>
      <c r="C97" s="117" t="s">
        <v>6</v>
      </c>
      <c r="D97" s="118"/>
      <c r="E97" s="118"/>
      <c r="F97" s="118"/>
      <c r="G97" s="58">
        <v>11000</v>
      </c>
      <c r="H97" s="16">
        <f>+H98+H99</f>
        <v>100000</v>
      </c>
      <c r="I97" s="13">
        <f>+G97-H97</f>
        <v>-89000</v>
      </c>
      <c r="J97" s="12"/>
      <c r="K97" s="29"/>
      <c r="L97" s="12"/>
      <c r="M97" s="12"/>
    </row>
    <row r="98" spans="1:13" x14ac:dyDescent="0.3">
      <c r="A98" s="2" t="s">
        <v>7</v>
      </c>
      <c r="B98" s="2" t="s">
        <v>121</v>
      </c>
      <c r="C98" s="119" t="s">
        <v>9</v>
      </c>
      <c r="D98" s="118"/>
      <c r="E98" s="118"/>
      <c r="F98" s="118"/>
      <c r="G98" s="57">
        <v>9000</v>
      </c>
      <c r="H98" s="16">
        <v>80000</v>
      </c>
      <c r="I98" s="13">
        <f>+G98-H98</f>
        <v>-71000</v>
      </c>
      <c r="J98" s="12"/>
      <c r="K98" s="29">
        <f>+H98*0.8</f>
        <v>64000</v>
      </c>
      <c r="L98" s="12" t="s">
        <v>152</v>
      </c>
      <c r="M98" s="12"/>
    </row>
    <row r="99" spans="1:13" x14ac:dyDescent="0.3">
      <c r="A99" s="2" t="s">
        <v>16</v>
      </c>
      <c r="B99" s="2" t="s">
        <v>122</v>
      </c>
      <c r="C99" s="119" t="s">
        <v>18</v>
      </c>
      <c r="D99" s="118"/>
      <c r="E99" s="118"/>
      <c r="F99" s="118"/>
      <c r="G99" s="57">
        <v>2000</v>
      </c>
      <c r="H99" s="16">
        <v>20000</v>
      </c>
      <c r="I99" s="13">
        <f>+G99-H99</f>
        <v>-18000</v>
      </c>
      <c r="J99" s="12"/>
      <c r="K99" s="29">
        <f>+H99*0.8</f>
        <v>16000</v>
      </c>
      <c r="L99" s="12" t="s">
        <v>156</v>
      </c>
      <c r="M99" s="12"/>
    </row>
    <row r="100" spans="1:13" x14ac:dyDescent="0.3">
      <c r="A100" s="1" t="s">
        <v>22</v>
      </c>
      <c r="B100" s="1"/>
      <c r="C100" s="117" t="s">
        <v>23</v>
      </c>
      <c r="D100" s="118"/>
      <c r="E100" s="118"/>
      <c r="F100" s="118"/>
      <c r="G100" s="58">
        <v>43000</v>
      </c>
      <c r="H100" s="16">
        <f>+G100</f>
        <v>43000</v>
      </c>
      <c r="I100" s="13">
        <f>+G100-H100</f>
        <v>0</v>
      </c>
      <c r="J100" s="12"/>
      <c r="K100" s="29"/>
      <c r="L100" s="12"/>
      <c r="M100" s="12"/>
    </row>
    <row r="101" spans="1:13" s="75" customFormat="1" x14ac:dyDescent="0.3">
      <c r="A101" s="78">
        <v>3235</v>
      </c>
      <c r="B101" s="73" t="s">
        <v>199</v>
      </c>
      <c r="C101" s="73"/>
      <c r="D101" s="74"/>
      <c r="E101" s="74"/>
      <c r="F101" s="74"/>
      <c r="G101" s="58"/>
      <c r="H101" s="16"/>
      <c r="I101" s="13"/>
      <c r="J101" s="12"/>
      <c r="K101" s="29"/>
      <c r="L101" s="12"/>
      <c r="M101" s="12"/>
    </row>
    <row r="102" spans="1:13" x14ac:dyDescent="0.3">
      <c r="A102" s="2" t="s">
        <v>44</v>
      </c>
      <c r="B102" s="2" t="s">
        <v>123</v>
      </c>
      <c r="C102" s="119" t="s">
        <v>46</v>
      </c>
      <c r="D102" s="118"/>
      <c r="E102" s="118"/>
      <c r="F102" s="118"/>
      <c r="G102" s="57">
        <v>35000</v>
      </c>
      <c r="H102" s="16">
        <f t="shared" ref="H102:H109" si="4">+G102</f>
        <v>35000</v>
      </c>
      <c r="I102" s="13">
        <f t="shared" ref="I102:I145" si="5">+G102-H102</f>
        <v>0</v>
      </c>
      <c r="J102" s="12"/>
      <c r="K102" s="29"/>
      <c r="L102" s="12" t="s">
        <v>155</v>
      </c>
      <c r="M102" s="12"/>
    </row>
    <row r="103" spans="1:13" x14ac:dyDescent="0.3">
      <c r="A103" s="2" t="s">
        <v>50</v>
      </c>
      <c r="B103" s="2" t="s">
        <v>124</v>
      </c>
      <c r="C103" s="119" t="s">
        <v>52</v>
      </c>
      <c r="D103" s="118"/>
      <c r="E103" s="118"/>
      <c r="F103" s="118"/>
      <c r="G103" s="57">
        <v>8000</v>
      </c>
      <c r="H103" s="16">
        <f t="shared" si="4"/>
        <v>8000</v>
      </c>
      <c r="I103" s="13">
        <f t="shared" si="5"/>
        <v>0</v>
      </c>
      <c r="J103" s="12"/>
      <c r="K103" s="29">
        <f t="shared" ref="K103:K118" si="6">+H103*0.8</f>
        <v>6400</v>
      </c>
      <c r="L103" s="12" t="s">
        <v>152</v>
      </c>
      <c r="M103" s="12"/>
    </row>
    <row r="104" spans="1:13" x14ac:dyDescent="0.3">
      <c r="A104" s="1" t="s">
        <v>53</v>
      </c>
      <c r="B104" s="1"/>
      <c r="C104" s="117" t="s">
        <v>54</v>
      </c>
      <c r="D104" s="118"/>
      <c r="E104" s="118"/>
      <c r="F104" s="118"/>
      <c r="G104" s="58">
        <v>38000</v>
      </c>
      <c r="H104" s="16">
        <f t="shared" si="4"/>
        <v>38000</v>
      </c>
      <c r="I104" s="13">
        <f t="shared" si="5"/>
        <v>0</v>
      </c>
      <c r="J104" s="12"/>
      <c r="K104" s="29"/>
      <c r="L104" s="12" t="s">
        <v>155</v>
      </c>
      <c r="M104" s="12"/>
    </row>
    <row r="105" spans="1:13" x14ac:dyDescent="0.3">
      <c r="A105" s="2" t="s">
        <v>55</v>
      </c>
      <c r="B105" s="2" t="s">
        <v>125</v>
      </c>
      <c r="C105" s="119" t="s">
        <v>118</v>
      </c>
      <c r="D105" s="118"/>
      <c r="E105" s="118"/>
      <c r="F105" s="118"/>
      <c r="G105" s="57">
        <v>38000</v>
      </c>
      <c r="H105" s="16">
        <f t="shared" si="4"/>
        <v>38000</v>
      </c>
      <c r="I105" s="13">
        <f t="shared" si="5"/>
        <v>0</v>
      </c>
      <c r="J105" s="12"/>
      <c r="K105" s="29"/>
      <c r="L105" s="12" t="s">
        <v>155</v>
      </c>
      <c r="M105" s="12"/>
    </row>
    <row r="106" spans="1:13" x14ac:dyDescent="0.3">
      <c r="A106" s="1" t="s">
        <v>58</v>
      </c>
      <c r="B106" s="1"/>
      <c r="C106" s="117" t="s">
        <v>59</v>
      </c>
      <c r="D106" s="118"/>
      <c r="E106" s="118"/>
      <c r="F106" s="118"/>
      <c r="G106" s="58">
        <v>17000</v>
      </c>
      <c r="H106" s="16">
        <f t="shared" si="4"/>
        <v>17000</v>
      </c>
      <c r="I106" s="13">
        <f t="shared" si="5"/>
        <v>0</v>
      </c>
      <c r="J106" s="12"/>
      <c r="K106" s="29">
        <f>+K107+K108+K109</f>
        <v>13600</v>
      </c>
      <c r="L106" s="12"/>
      <c r="M106" s="12"/>
    </row>
    <row r="107" spans="1:13" x14ac:dyDescent="0.3">
      <c r="A107" s="2" t="s">
        <v>63</v>
      </c>
      <c r="B107" s="2" t="s">
        <v>126</v>
      </c>
      <c r="C107" s="119" t="s">
        <v>65</v>
      </c>
      <c r="D107" s="118"/>
      <c r="E107" s="118"/>
      <c r="F107" s="118"/>
      <c r="G107" s="57">
        <v>15000</v>
      </c>
      <c r="H107" s="16">
        <f t="shared" si="4"/>
        <v>15000</v>
      </c>
      <c r="I107" s="13">
        <f t="shared" si="5"/>
        <v>0</v>
      </c>
      <c r="J107" s="12"/>
      <c r="K107" s="29">
        <f t="shared" si="6"/>
        <v>12000</v>
      </c>
      <c r="L107" s="12" t="s">
        <v>156</v>
      </c>
      <c r="M107" s="12"/>
    </row>
    <row r="108" spans="1:13" x14ac:dyDescent="0.3">
      <c r="A108" s="2" t="s">
        <v>69</v>
      </c>
      <c r="B108" s="2" t="s">
        <v>127</v>
      </c>
      <c r="C108" s="119" t="s">
        <v>71</v>
      </c>
      <c r="D108" s="118"/>
      <c r="E108" s="118"/>
      <c r="F108" s="118"/>
      <c r="G108" s="57">
        <v>1000</v>
      </c>
      <c r="H108" s="16">
        <f t="shared" si="4"/>
        <v>1000</v>
      </c>
      <c r="I108" s="13">
        <f t="shared" si="5"/>
        <v>0</v>
      </c>
      <c r="J108" s="12"/>
      <c r="K108" s="29">
        <f t="shared" si="6"/>
        <v>800</v>
      </c>
      <c r="L108" s="12" t="s">
        <v>156</v>
      </c>
      <c r="M108" s="12"/>
    </row>
    <row r="109" spans="1:13" x14ac:dyDescent="0.3">
      <c r="A109" s="2" t="s">
        <v>72</v>
      </c>
      <c r="B109" s="2" t="s">
        <v>128</v>
      </c>
      <c r="C109" s="119" t="s">
        <v>74</v>
      </c>
      <c r="D109" s="118"/>
      <c r="E109" s="118"/>
      <c r="F109" s="118"/>
      <c r="G109" s="57">
        <v>1000</v>
      </c>
      <c r="H109" s="16">
        <f t="shared" si="4"/>
        <v>1000</v>
      </c>
      <c r="I109" s="13">
        <f t="shared" si="5"/>
        <v>0</v>
      </c>
      <c r="J109" s="12"/>
      <c r="K109" s="29">
        <f t="shared" si="6"/>
        <v>800</v>
      </c>
      <c r="L109" s="12" t="s">
        <v>156</v>
      </c>
      <c r="M109" s="12"/>
    </row>
    <row r="110" spans="1:13" s="82" customFormat="1" ht="22.8" customHeight="1" x14ac:dyDescent="0.3">
      <c r="A110" s="76">
        <v>3722</v>
      </c>
      <c r="B110" s="80"/>
      <c r="C110" s="110" t="s">
        <v>203</v>
      </c>
      <c r="D110" s="111"/>
      <c r="E110" s="112"/>
      <c r="F110" s="79"/>
      <c r="G110" s="57"/>
      <c r="H110" s="16">
        <v>160000</v>
      </c>
      <c r="I110" s="13"/>
      <c r="J110" s="12"/>
      <c r="K110" s="29">
        <f>+H110*0.95</f>
        <v>152000</v>
      </c>
      <c r="L110" s="12" t="s">
        <v>152</v>
      </c>
      <c r="M110" s="12"/>
    </row>
    <row r="111" spans="1:13" s="82" customFormat="1" x14ac:dyDescent="0.3">
      <c r="A111" s="80"/>
      <c r="B111" s="80"/>
      <c r="C111" s="80"/>
      <c r="D111" s="79"/>
      <c r="E111" s="79"/>
      <c r="F111" s="79"/>
      <c r="G111" s="57"/>
      <c r="H111" s="16"/>
      <c r="I111" s="13"/>
      <c r="J111" s="12"/>
      <c r="K111" s="29"/>
      <c r="L111" s="12"/>
      <c r="M111" s="12"/>
    </row>
    <row r="112" spans="1:13" x14ac:dyDescent="0.3">
      <c r="A112" s="1" t="s">
        <v>85</v>
      </c>
      <c r="B112" s="1"/>
      <c r="C112" s="128" t="s">
        <v>86</v>
      </c>
      <c r="D112" s="129"/>
      <c r="E112" s="129"/>
      <c r="F112" s="129"/>
      <c r="G112" s="61">
        <v>45000</v>
      </c>
      <c r="H112" s="10">
        <f>+H113+H119</f>
        <v>230000</v>
      </c>
      <c r="I112" s="17">
        <f t="shared" si="5"/>
        <v>-185000</v>
      </c>
      <c r="J112" s="18"/>
      <c r="K112" s="29">
        <f t="shared" si="6"/>
        <v>184000</v>
      </c>
      <c r="L112" s="12"/>
      <c r="M112" s="12"/>
    </row>
    <row r="113" spans="1:13" x14ac:dyDescent="0.3">
      <c r="A113" s="1" t="s">
        <v>87</v>
      </c>
      <c r="B113" s="1"/>
      <c r="C113" s="117" t="s">
        <v>88</v>
      </c>
      <c r="D113" s="118"/>
      <c r="E113" s="118"/>
      <c r="F113" s="118"/>
      <c r="G113" s="60">
        <v>45000</v>
      </c>
      <c r="H113" s="3">
        <f>+H114</f>
        <v>75000</v>
      </c>
      <c r="I113" s="13">
        <f t="shared" si="5"/>
        <v>-30000</v>
      </c>
      <c r="J113" s="12"/>
      <c r="K113" s="29">
        <f t="shared" si="6"/>
        <v>60000</v>
      </c>
      <c r="L113" s="12"/>
      <c r="M113" s="12"/>
    </row>
    <row r="114" spans="1:13" x14ac:dyDescent="0.3">
      <c r="A114" s="1" t="s">
        <v>89</v>
      </c>
      <c r="B114" s="1"/>
      <c r="C114" s="123" t="s">
        <v>90</v>
      </c>
      <c r="D114" s="124"/>
      <c r="E114" s="124"/>
      <c r="F114" s="124"/>
      <c r="G114" s="60">
        <v>41000</v>
      </c>
      <c r="H114" s="3">
        <f>+H115+H116+H118</f>
        <v>75000</v>
      </c>
      <c r="I114" s="13">
        <f t="shared" si="5"/>
        <v>-34000</v>
      </c>
      <c r="J114" s="12"/>
      <c r="K114" s="29">
        <f t="shared" si="6"/>
        <v>60000</v>
      </c>
      <c r="L114" s="12"/>
      <c r="M114" s="12"/>
    </row>
    <row r="115" spans="1:13" x14ac:dyDescent="0.3">
      <c r="A115" s="2" t="s">
        <v>106</v>
      </c>
      <c r="B115" s="2" t="s">
        <v>129</v>
      </c>
      <c r="C115" s="127" t="s">
        <v>108</v>
      </c>
      <c r="D115" s="124"/>
      <c r="E115" s="124"/>
      <c r="F115" s="124"/>
      <c r="G115" s="57">
        <v>20000</v>
      </c>
      <c r="H115" s="16">
        <v>60000</v>
      </c>
      <c r="I115" s="13">
        <f t="shared" si="5"/>
        <v>-40000</v>
      </c>
      <c r="J115" s="12"/>
      <c r="K115" s="29">
        <f t="shared" si="6"/>
        <v>48000</v>
      </c>
      <c r="L115" s="12" t="s">
        <v>152</v>
      </c>
      <c r="M115" s="12"/>
    </row>
    <row r="116" spans="1:13" x14ac:dyDescent="0.3">
      <c r="A116" s="2" t="s">
        <v>91</v>
      </c>
      <c r="B116" s="2" t="s">
        <v>130</v>
      </c>
      <c r="C116" s="127" t="s">
        <v>92</v>
      </c>
      <c r="D116" s="124"/>
      <c r="E116" s="124"/>
      <c r="F116" s="124"/>
      <c r="G116" s="57">
        <v>1000</v>
      </c>
      <c r="H116" s="16">
        <v>5000</v>
      </c>
      <c r="I116" s="13">
        <f t="shared" si="5"/>
        <v>-4000</v>
      </c>
      <c r="J116" s="12"/>
      <c r="K116" s="29">
        <f t="shared" si="6"/>
        <v>4000</v>
      </c>
      <c r="L116" s="12" t="s">
        <v>156</v>
      </c>
      <c r="M116" s="12"/>
    </row>
    <row r="117" spans="1:13" s="82" customFormat="1" ht="12.6" customHeight="1" x14ac:dyDescent="0.3">
      <c r="A117" s="76">
        <v>4226</v>
      </c>
      <c r="B117" s="80"/>
      <c r="C117" s="113" t="s">
        <v>204</v>
      </c>
      <c r="D117" s="114"/>
      <c r="E117" s="115"/>
      <c r="F117" s="89"/>
      <c r="G117" s="57"/>
      <c r="H117" s="16">
        <v>30000</v>
      </c>
      <c r="I117" s="13"/>
      <c r="J117" s="12"/>
      <c r="K117" s="29">
        <f t="shared" si="6"/>
        <v>24000</v>
      </c>
      <c r="L117" s="12" t="s">
        <v>156</v>
      </c>
      <c r="M117" s="12"/>
    </row>
    <row r="118" spans="1:13" x14ac:dyDescent="0.3">
      <c r="A118" s="2" t="s">
        <v>131</v>
      </c>
      <c r="B118" s="2" t="s">
        <v>132</v>
      </c>
      <c r="C118" s="127" t="s">
        <v>133</v>
      </c>
      <c r="D118" s="124"/>
      <c r="E118" s="124"/>
      <c r="F118" s="124"/>
      <c r="G118" s="57">
        <v>20000</v>
      </c>
      <c r="H118" s="16">
        <v>10000</v>
      </c>
      <c r="I118" s="13">
        <f t="shared" si="5"/>
        <v>10000</v>
      </c>
      <c r="J118" s="12"/>
      <c r="K118" s="29">
        <f t="shared" si="6"/>
        <v>8000</v>
      </c>
      <c r="L118" s="12" t="s">
        <v>152</v>
      </c>
      <c r="M118" s="12"/>
    </row>
    <row r="119" spans="1:13" x14ac:dyDescent="0.3">
      <c r="A119" s="1" t="s">
        <v>109</v>
      </c>
      <c r="B119" s="1"/>
      <c r="C119" s="123" t="s">
        <v>110</v>
      </c>
      <c r="D119" s="124"/>
      <c r="E119" s="124"/>
      <c r="F119" s="124"/>
      <c r="G119" s="60">
        <v>4000</v>
      </c>
      <c r="H119" s="3">
        <f>+H120</f>
        <v>155000</v>
      </c>
      <c r="I119" s="13">
        <f t="shared" si="5"/>
        <v>-151000</v>
      </c>
      <c r="J119" s="12"/>
      <c r="K119" s="29"/>
      <c r="L119" s="12"/>
      <c r="M119" s="12"/>
    </row>
    <row r="120" spans="1:13" x14ac:dyDescent="0.3">
      <c r="A120" s="2" t="s">
        <v>111</v>
      </c>
      <c r="B120" s="2" t="s">
        <v>134</v>
      </c>
      <c r="C120" s="119" t="s">
        <v>113</v>
      </c>
      <c r="D120" s="118"/>
      <c r="E120" s="118"/>
      <c r="F120" s="118"/>
      <c r="G120" s="57">
        <v>4000</v>
      </c>
      <c r="H120" s="16">
        <v>155000</v>
      </c>
      <c r="I120" s="13">
        <f t="shared" si="5"/>
        <v>-151000</v>
      </c>
      <c r="J120" s="12"/>
      <c r="K120" s="29">
        <f>+H120*0.95</f>
        <v>147250</v>
      </c>
      <c r="L120" s="12" t="s">
        <v>152</v>
      </c>
      <c r="M120" s="12"/>
    </row>
    <row r="121" spans="1:13" ht="15.75" customHeight="1" x14ac:dyDescent="0.3">
      <c r="A121" s="125" t="s">
        <v>135</v>
      </c>
      <c r="B121" s="126"/>
      <c r="C121" s="126"/>
      <c r="D121" s="126"/>
      <c r="E121" s="126"/>
      <c r="F121" s="126"/>
      <c r="G121" s="59" t="e">
        <f>+#REF!+G129</f>
        <v>#REF!</v>
      </c>
      <c r="H121" s="5"/>
      <c r="I121" s="6" t="e">
        <f t="shared" si="5"/>
        <v>#REF!</v>
      </c>
      <c r="J121" s="12"/>
      <c r="K121" s="29"/>
      <c r="L121" s="12"/>
      <c r="M121" s="12"/>
    </row>
    <row r="122" spans="1:13" x14ac:dyDescent="0.3">
      <c r="A122" s="1" t="s">
        <v>5</v>
      </c>
      <c r="B122" s="1"/>
      <c r="C122" s="117" t="s">
        <v>6</v>
      </c>
      <c r="D122" s="118"/>
      <c r="E122" s="118"/>
      <c r="F122" s="118"/>
      <c r="G122" s="58">
        <v>1000</v>
      </c>
      <c r="H122" s="16">
        <f t="shared" ref="H122:H139" si="7">+G122</f>
        <v>1000</v>
      </c>
      <c r="I122" s="13">
        <f t="shared" si="5"/>
        <v>0</v>
      </c>
      <c r="J122" s="12"/>
      <c r="K122" s="29"/>
      <c r="L122" s="12"/>
      <c r="M122" s="12"/>
    </row>
    <row r="123" spans="1:13" x14ac:dyDescent="0.3">
      <c r="A123" s="2" t="s">
        <v>7</v>
      </c>
      <c r="B123" s="2" t="s">
        <v>136</v>
      </c>
      <c r="C123" s="119" t="s">
        <v>9</v>
      </c>
      <c r="D123" s="118"/>
      <c r="E123" s="118"/>
      <c r="F123" s="118"/>
      <c r="G123" s="57">
        <v>1000</v>
      </c>
      <c r="H123" s="16">
        <f t="shared" si="7"/>
        <v>1000</v>
      </c>
      <c r="I123" s="13">
        <f t="shared" si="5"/>
        <v>0</v>
      </c>
      <c r="J123" s="12"/>
      <c r="K123" s="29">
        <f>+H123*0.8</f>
        <v>800</v>
      </c>
      <c r="L123" s="12" t="s">
        <v>156</v>
      </c>
      <c r="M123" s="12"/>
    </row>
    <row r="124" spans="1:13" x14ac:dyDescent="0.3">
      <c r="A124" s="1" t="s">
        <v>22</v>
      </c>
      <c r="B124" s="1"/>
      <c r="C124" s="117" t="s">
        <v>23</v>
      </c>
      <c r="D124" s="118"/>
      <c r="E124" s="118"/>
      <c r="F124" s="118"/>
      <c r="G124" s="58">
        <v>2000</v>
      </c>
      <c r="H124" s="16">
        <f t="shared" si="7"/>
        <v>2000</v>
      </c>
      <c r="I124" s="13">
        <f t="shared" si="5"/>
        <v>0</v>
      </c>
      <c r="J124" s="12"/>
      <c r="K124" s="29">
        <f>+K125+K126</f>
        <v>1600</v>
      </c>
      <c r="L124" s="12"/>
      <c r="M124" s="12"/>
    </row>
    <row r="125" spans="1:13" x14ac:dyDescent="0.3">
      <c r="A125" s="2" t="s">
        <v>24</v>
      </c>
      <c r="B125" s="2" t="s">
        <v>137</v>
      </c>
      <c r="C125" s="119" t="s">
        <v>26</v>
      </c>
      <c r="D125" s="118"/>
      <c r="E125" s="118"/>
      <c r="F125" s="118"/>
      <c r="G125" s="57">
        <v>1000</v>
      </c>
      <c r="H125" s="16">
        <f t="shared" si="7"/>
        <v>1000</v>
      </c>
      <c r="I125" s="13">
        <f t="shared" si="5"/>
        <v>0</v>
      </c>
      <c r="J125" s="12"/>
      <c r="K125" s="29">
        <f>+H125*0.8</f>
        <v>800</v>
      </c>
      <c r="L125" s="12"/>
      <c r="M125" s="12"/>
    </row>
    <row r="126" spans="1:13" x14ac:dyDescent="0.3">
      <c r="A126" s="2" t="s">
        <v>50</v>
      </c>
      <c r="B126" s="2" t="s">
        <v>138</v>
      </c>
      <c r="C126" s="119" t="s">
        <v>52</v>
      </c>
      <c r="D126" s="118"/>
      <c r="E126" s="118"/>
      <c r="F126" s="118"/>
      <c r="G126" s="57">
        <v>1000</v>
      </c>
      <c r="H126" s="16">
        <f t="shared" si="7"/>
        <v>1000</v>
      </c>
      <c r="I126" s="13">
        <f t="shared" si="5"/>
        <v>0</v>
      </c>
      <c r="J126" s="12"/>
      <c r="K126" s="29">
        <f>+H126*0.8</f>
        <v>800</v>
      </c>
      <c r="L126" s="12" t="s">
        <v>156</v>
      </c>
      <c r="M126" s="12"/>
    </row>
    <row r="127" spans="1:13" x14ac:dyDescent="0.3">
      <c r="A127" s="1" t="s">
        <v>58</v>
      </c>
      <c r="B127" s="1"/>
      <c r="C127" s="117" t="s">
        <v>59</v>
      </c>
      <c r="D127" s="118"/>
      <c r="E127" s="118"/>
      <c r="F127" s="118"/>
      <c r="G127" s="58">
        <v>1500</v>
      </c>
      <c r="H127" s="16">
        <f t="shared" si="7"/>
        <v>1500</v>
      </c>
      <c r="I127" s="13">
        <f t="shared" si="5"/>
        <v>0</v>
      </c>
      <c r="J127" s="12"/>
      <c r="K127" s="29">
        <f>+K128</f>
        <v>1200</v>
      </c>
      <c r="L127" s="12"/>
      <c r="M127" s="12"/>
    </row>
    <row r="128" spans="1:13" x14ac:dyDescent="0.3">
      <c r="A128" s="2" t="s">
        <v>63</v>
      </c>
      <c r="B128" s="2" t="s">
        <v>139</v>
      </c>
      <c r="C128" s="119" t="s">
        <v>65</v>
      </c>
      <c r="D128" s="118"/>
      <c r="E128" s="118"/>
      <c r="F128" s="118"/>
      <c r="G128" s="57">
        <v>1500</v>
      </c>
      <c r="H128" s="16">
        <f t="shared" si="7"/>
        <v>1500</v>
      </c>
      <c r="I128" s="13">
        <f t="shared" si="5"/>
        <v>0</v>
      </c>
      <c r="J128" s="12"/>
      <c r="K128" s="29">
        <f>+H128*0.8</f>
        <v>1200</v>
      </c>
      <c r="L128" s="12" t="s">
        <v>156</v>
      </c>
      <c r="M128" s="12"/>
    </row>
    <row r="129" spans="1:21" x14ac:dyDescent="0.3">
      <c r="A129" s="1" t="s">
        <v>85</v>
      </c>
      <c r="B129" s="1"/>
      <c r="C129" s="117" t="s">
        <v>86</v>
      </c>
      <c r="D129" s="118"/>
      <c r="E129" s="118"/>
      <c r="F129" s="118"/>
      <c r="G129" s="58">
        <v>5500</v>
      </c>
      <c r="H129" s="16">
        <f t="shared" si="7"/>
        <v>5500</v>
      </c>
      <c r="I129" s="13">
        <f t="shared" si="5"/>
        <v>0</v>
      </c>
      <c r="J129" s="12"/>
      <c r="K129" s="29">
        <f>+H129*0.8</f>
        <v>4400</v>
      </c>
      <c r="L129" s="12"/>
      <c r="M129" s="12"/>
    </row>
    <row r="130" spans="1:21" x14ac:dyDescent="0.3">
      <c r="A130" s="1" t="s">
        <v>87</v>
      </c>
      <c r="B130" s="1"/>
      <c r="C130" s="117" t="s">
        <v>88</v>
      </c>
      <c r="D130" s="118"/>
      <c r="E130" s="118"/>
      <c r="F130" s="118"/>
      <c r="G130" s="58">
        <v>5500</v>
      </c>
      <c r="H130" s="16">
        <f t="shared" si="7"/>
        <v>5500</v>
      </c>
      <c r="I130" s="13">
        <f t="shared" si="5"/>
        <v>0</v>
      </c>
      <c r="J130" s="12"/>
      <c r="K130" s="29">
        <f>+H130*0.8</f>
        <v>4400</v>
      </c>
      <c r="L130" s="12"/>
      <c r="M130" s="12"/>
    </row>
    <row r="131" spans="1:21" x14ac:dyDescent="0.3">
      <c r="A131" s="1" t="s">
        <v>89</v>
      </c>
      <c r="B131" s="1"/>
      <c r="C131" s="117" t="s">
        <v>90</v>
      </c>
      <c r="D131" s="118"/>
      <c r="E131" s="118"/>
      <c r="F131" s="118"/>
      <c r="G131" s="58">
        <v>4000</v>
      </c>
      <c r="H131" s="16">
        <f t="shared" si="7"/>
        <v>4000</v>
      </c>
      <c r="I131" s="13">
        <f t="shared" si="5"/>
        <v>0</v>
      </c>
      <c r="J131" s="12"/>
      <c r="K131" s="29">
        <f>+H131*0.8</f>
        <v>3200</v>
      </c>
      <c r="L131" s="12"/>
      <c r="M131" s="12"/>
    </row>
    <row r="132" spans="1:21" x14ac:dyDescent="0.3">
      <c r="A132" s="2" t="s">
        <v>131</v>
      </c>
      <c r="B132" s="2" t="s">
        <v>140</v>
      </c>
      <c r="C132" s="119" t="s">
        <v>108</v>
      </c>
      <c r="D132" s="118"/>
      <c r="E132" s="118"/>
      <c r="F132" s="118"/>
      <c r="G132" s="57">
        <v>4000</v>
      </c>
      <c r="H132" s="16">
        <f t="shared" si="7"/>
        <v>4000</v>
      </c>
      <c r="I132" s="13">
        <f t="shared" si="5"/>
        <v>0</v>
      </c>
      <c r="J132" s="12"/>
      <c r="K132" s="29">
        <f>+H132*0.8</f>
        <v>3200</v>
      </c>
      <c r="L132" s="12" t="s">
        <v>156</v>
      </c>
      <c r="M132" s="12"/>
    </row>
    <row r="133" spans="1:21" x14ac:dyDescent="0.3">
      <c r="A133" s="1" t="s">
        <v>109</v>
      </c>
      <c r="B133" s="1"/>
      <c r="C133" s="117" t="s">
        <v>110</v>
      </c>
      <c r="D133" s="118"/>
      <c r="E133" s="118"/>
      <c r="F133" s="118"/>
      <c r="G133" s="58">
        <v>1500</v>
      </c>
      <c r="H133" s="16">
        <f t="shared" si="7"/>
        <v>1500</v>
      </c>
      <c r="I133" s="13">
        <f t="shared" si="5"/>
        <v>0</v>
      </c>
      <c r="J133" s="12"/>
      <c r="K133" s="29">
        <v>1425</v>
      </c>
      <c r="L133" s="12"/>
      <c r="M133" s="12"/>
    </row>
    <row r="134" spans="1:21" x14ac:dyDescent="0.3">
      <c r="A134" s="2" t="s">
        <v>111</v>
      </c>
      <c r="B134" s="2" t="s">
        <v>141</v>
      </c>
      <c r="C134" s="119" t="s">
        <v>113</v>
      </c>
      <c r="D134" s="118"/>
      <c r="E134" s="118"/>
      <c r="F134" s="118"/>
      <c r="G134" s="57">
        <v>1500</v>
      </c>
      <c r="H134" s="16">
        <f t="shared" si="7"/>
        <v>1500</v>
      </c>
      <c r="I134" s="13">
        <f t="shared" si="5"/>
        <v>0</v>
      </c>
      <c r="J134" s="12"/>
      <c r="K134" s="29">
        <f>+H134-75</f>
        <v>1425</v>
      </c>
      <c r="L134" s="12" t="s">
        <v>156</v>
      </c>
      <c r="M134" s="12"/>
    </row>
    <row r="135" spans="1:21" x14ac:dyDescent="0.3">
      <c r="A135" s="120" t="s">
        <v>142</v>
      </c>
      <c r="B135" s="118"/>
      <c r="C135" s="118"/>
      <c r="D135" s="118"/>
      <c r="E135" s="118"/>
      <c r="F135" s="118"/>
      <c r="G135" s="62">
        <v>3000</v>
      </c>
      <c r="H135" s="14">
        <f t="shared" si="7"/>
        <v>3000</v>
      </c>
      <c r="I135" s="15">
        <f t="shared" si="5"/>
        <v>0</v>
      </c>
      <c r="J135" s="12"/>
      <c r="K135" s="29">
        <v>2400</v>
      </c>
      <c r="L135" s="12"/>
      <c r="M135" s="12"/>
    </row>
    <row r="136" spans="1:21" x14ac:dyDescent="0.3">
      <c r="A136" s="1" t="s">
        <v>1</v>
      </c>
      <c r="B136" s="1"/>
      <c r="C136" s="117" t="s">
        <v>2</v>
      </c>
      <c r="D136" s="118"/>
      <c r="E136" s="118"/>
      <c r="F136" s="118"/>
      <c r="G136" s="58">
        <v>3000</v>
      </c>
      <c r="H136" s="16">
        <f t="shared" si="7"/>
        <v>3000</v>
      </c>
      <c r="I136" s="13">
        <f t="shared" si="5"/>
        <v>0</v>
      </c>
      <c r="J136" s="12"/>
      <c r="K136" s="29">
        <v>2400</v>
      </c>
      <c r="L136" s="12"/>
      <c r="M136" s="12"/>
    </row>
    <row r="137" spans="1:21" x14ac:dyDescent="0.3">
      <c r="A137" s="1" t="s">
        <v>3</v>
      </c>
      <c r="B137" s="1"/>
      <c r="C137" s="117" t="s">
        <v>4</v>
      </c>
      <c r="D137" s="118"/>
      <c r="E137" s="118"/>
      <c r="F137" s="118"/>
      <c r="G137" s="58">
        <v>3000</v>
      </c>
      <c r="H137" s="16">
        <f t="shared" si="7"/>
        <v>3000</v>
      </c>
      <c r="I137" s="13">
        <f t="shared" si="5"/>
        <v>0</v>
      </c>
      <c r="J137" s="12"/>
      <c r="K137" s="29">
        <v>2400</v>
      </c>
      <c r="L137" s="12"/>
      <c r="M137" s="12"/>
    </row>
    <row r="138" spans="1:21" x14ac:dyDescent="0.3">
      <c r="A138" s="1" t="s">
        <v>5</v>
      </c>
      <c r="B138" s="1"/>
      <c r="C138" s="117" t="s">
        <v>6</v>
      </c>
      <c r="D138" s="118"/>
      <c r="E138" s="118"/>
      <c r="F138" s="118"/>
      <c r="G138" s="58">
        <v>3000</v>
      </c>
      <c r="H138" s="16">
        <f t="shared" si="7"/>
        <v>3000</v>
      </c>
      <c r="I138" s="13">
        <f t="shared" si="5"/>
        <v>0</v>
      </c>
      <c r="J138" s="12"/>
      <c r="K138" s="29">
        <v>2400</v>
      </c>
      <c r="L138" s="12"/>
      <c r="M138" s="12"/>
    </row>
    <row r="139" spans="1:21" x14ac:dyDescent="0.3">
      <c r="A139" s="2" t="s">
        <v>16</v>
      </c>
      <c r="B139" s="2" t="s">
        <v>143</v>
      </c>
      <c r="C139" s="119" t="s">
        <v>18</v>
      </c>
      <c r="D139" s="118"/>
      <c r="E139" s="118"/>
      <c r="F139" s="118"/>
      <c r="G139" s="57">
        <v>3000</v>
      </c>
      <c r="H139" s="16">
        <f t="shared" si="7"/>
        <v>3000</v>
      </c>
      <c r="I139" s="13">
        <f t="shared" si="5"/>
        <v>0</v>
      </c>
      <c r="J139" s="12"/>
      <c r="K139" s="29">
        <f>+H139*0.8</f>
        <v>2400</v>
      </c>
      <c r="L139" s="12" t="s">
        <v>156</v>
      </c>
      <c r="M139" s="12"/>
    </row>
    <row r="140" spans="1:21" x14ac:dyDescent="0.3">
      <c r="A140" s="130" t="s">
        <v>144</v>
      </c>
      <c r="B140" s="131"/>
      <c r="C140" s="131"/>
      <c r="D140" s="131"/>
      <c r="E140" s="131"/>
      <c r="F140" s="131"/>
      <c r="G140" s="63">
        <v>150000</v>
      </c>
      <c r="H140" s="19">
        <f>+H141</f>
        <v>90000</v>
      </c>
      <c r="I140" s="20">
        <f t="shared" si="5"/>
        <v>60000</v>
      </c>
      <c r="J140" s="12"/>
      <c r="K140" s="29">
        <v>92000</v>
      </c>
      <c r="L140" s="12"/>
      <c r="M140" s="12"/>
      <c r="P140" s="52"/>
      <c r="Q140" s="52"/>
      <c r="R140" s="52"/>
      <c r="S140" s="52"/>
      <c r="T140" s="52"/>
      <c r="U140" s="52"/>
    </row>
    <row r="141" spans="1:21" x14ac:dyDescent="0.3">
      <c r="A141" s="120" t="s">
        <v>145</v>
      </c>
      <c r="B141" s="118"/>
      <c r="C141" s="118"/>
      <c r="D141" s="118"/>
      <c r="E141" s="118"/>
      <c r="F141" s="118"/>
      <c r="G141" s="62">
        <v>150000</v>
      </c>
      <c r="H141" s="14">
        <f>+H142</f>
        <v>90000</v>
      </c>
      <c r="I141" s="15">
        <f t="shared" si="5"/>
        <v>60000</v>
      </c>
      <c r="J141" s="12"/>
      <c r="K141" s="29">
        <v>92000</v>
      </c>
      <c r="L141" s="12"/>
      <c r="M141" s="12"/>
      <c r="P141" s="52"/>
      <c r="Q141" s="52"/>
      <c r="R141" s="52"/>
      <c r="S141" s="52"/>
      <c r="T141" s="52"/>
      <c r="U141" s="52"/>
    </row>
    <row r="142" spans="1:21" x14ac:dyDescent="0.3">
      <c r="A142" s="1" t="s">
        <v>1</v>
      </c>
      <c r="B142" s="1"/>
      <c r="C142" s="117" t="s">
        <v>2</v>
      </c>
      <c r="D142" s="118"/>
      <c r="E142" s="118"/>
      <c r="F142" s="118"/>
      <c r="G142" s="58">
        <v>150000</v>
      </c>
      <c r="H142" s="16">
        <v>90000</v>
      </c>
      <c r="I142" s="13">
        <f t="shared" si="5"/>
        <v>60000</v>
      </c>
      <c r="J142" s="12"/>
      <c r="K142" s="29">
        <f>+H142*0.8</f>
        <v>72000</v>
      </c>
      <c r="L142" s="12"/>
      <c r="M142" s="12"/>
      <c r="P142" s="52"/>
      <c r="Q142" s="52"/>
      <c r="R142" s="52"/>
      <c r="S142" s="52"/>
      <c r="T142" s="52"/>
      <c r="U142" s="52"/>
    </row>
    <row r="143" spans="1:21" x14ac:dyDescent="0.3">
      <c r="A143" s="1" t="s">
        <v>3</v>
      </c>
      <c r="B143" s="1"/>
      <c r="C143" s="117" t="s">
        <v>4</v>
      </c>
      <c r="D143" s="118"/>
      <c r="E143" s="118"/>
      <c r="F143" s="118"/>
      <c r="G143" s="58">
        <v>150000</v>
      </c>
      <c r="H143" s="16">
        <v>90000</v>
      </c>
      <c r="I143" s="13">
        <f t="shared" si="5"/>
        <v>60000</v>
      </c>
      <c r="J143" s="12"/>
      <c r="K143" s="29">
        <f t="shared" ref="K143:K145" si="8">+H143*0.8</f>
        <v>72000</v>
      </c>
      <c r="L143" s="12"/>
      <c r="M143" s="12"/>
      <c r="P143" s="52"/>
      <c r="Q143" s="52"/>
      <c r="R143" s="52"/>
      <c r="S143" s="52"/>
      <c r="T143" s="52"/>
      <c r="U143" s="52"/>
    </row>
    <row r="144" spans="1:21" x14ac:dyDescent="0.3">
      <c r="A144" s="1" t="s">
        <v>5</v>
      </c>
      <c r="B144" s="1"/>
      <c r="C144" s="117" t="s">
        <v>6</v>
      </c>
      <c r="D144" s="118"/>
      <c r="E144" s="118"/>
      <c r="F144" s="118"/>
      <c r="G144" s="58">
        <v>150000</v>
      </c>
      <c r="H144" s="16">
        <v>90000</v>
      </c>
      <c r="I144" s="13">
        <f t="shared" si="5"/>
        <v>60000</v>
      </c>
      <c r="J144" s="12"/>
      <c r="K144" s="29">
        <f t="shared" si="8"/>
        <v>72000</v>
      </c>
      <c r="L144" s="12"/>
      <c r="M144" s="12"/>
      <c r="P144" s="52"/>
      <c r="Q144" s="53"/>
      <c r="R144" s="54"/>
      <c r="S144" s="54"/>
      <c r="T144" s="54"/>
      <c r="U144" s="52"/>
    </row>
    <row r="145" spans="1:21" x14ac:dyDescent="0.3">
      <c r="A145" s="38" t="s">
        <v>96</v>
      </c>
      <c r="B145" s="38" t="s">
        <v>146</v>
      </c>
      <c r="C145" s="119" t="s">
        <v>98</v>
      </c>
      <c r="D145" s="118"/>
      <c r="E145" s="118"/>
      <c r="F145" s="118"/>
      <c r="G145" s="64">
        <v>150000</v>
      </c>
      <c r="H145" s="16">
        <v>90000</v>
      </c>
      <c r="I145" s="13">
        <f t="shared" si="5"/>
        <v>60000</v>
      </c>
      <c r="J145" s="12"/>
      <c r="K145" s="29">
        <f t="shared" si="8"/>
        <v>72000</v>
      </c>
      <c r="L145" s="12" t="s">
        <v>152</v>
      </c>
      <c r="M145" s="12"/>
      <c r="P145" s="52"/>
      <c r="Q145" s="53"/>
      <c r="R145" s="54"/>
      <c r="S145" s="54"/>
      <c r="T145" s="54"/>
      <c r="U145" s="52"/>
    </row>
    <row r="146" spans="1:21" s="39" customFormat="1" x14ac:dyDescent="0.3">
      <c r="A146" s="38"/>
      <c r="B146" s="38"/>
      <c r="C146" s="38"/>
      <c r="D146" s="37"/>
      <c r="E146" s="37"/>
      <c r="F146" s="37"/>
      <c r="G146" s="46"/>
      <c r="H146" s="16"/>
      <c r="I146" s="13"/>
      <c r="J146" s="12"/>
      <c r="K146" s="29"/>
      <c r="L146" s="12"/>
      <c r="M146" s="12"/>
      <c r="P146" s="52"/>
      <c r="Q146" s="53"/>
      <c r="R146" s="54"/>
      <c r="S146" s="54"/>
      <c r="T146" s="54"/>
      <c r="U146" s="52"/>
    </row>
    <row r="147" spans="1:21" s="39" customFormat="1" ht="30.6" customHeight="1" x14ac:dyDescent="0.3">
      <c r="A147" s="107" t="s">
        <v>207</v>
      </c>
      <c r="B147" s="108"/>
      <c r="C147" s="108"/>
      <c r="D147" s="108"/>
      <c r="E147" s="108"/>
      <c r="F147" s="108"/>
      <c r="G147" s="108"/>
      <c r="H147" s="109"/>
      <c r="I147" s="13"/>
      <c r="J147" s="12"/>
      <c r="K147" s="29"/>
      <c r="L147" s="12"/>
      <c r="M147" s="12"/>
      <c r="P147" s="52"/>
      <c r="Q147" s="53"/>
      <c r="R147" s="54"/>
      <c r="S147" s="54"/>
      <c r="T147" s="54"/>
      <c r="U147" s="52"/>
    </row>
    <row r="148" spans="1:21" s="39" customFormat="1" ht="19.8" customHeight="1" x14ac:dyDescent="0.3">
      <c r="A148" s="102" t="s">
        <v>145</v>
      </c>
      <c r="B148" s="103"/>
      <c r="C148" s="103"/>
      <c r="D148" s="103"/>
      <c r="E148" s="103"/>
      <c r="F148" s="104"/>
      <c r="G148" s="46"/>
      <c r="H148" s="16">
        <v>24148.89</v>
      </c>
      <c r="I148" s="13"/>
      <c r="J148" s="12"/>
      <c r="K148" s="29">
        <f>16272+4438</f>
        <v>20710</v>
      </c>
      <c r="L148" s="12" t="s">
        <v>155</v>
      </c>
      <c r="M148" s="12"/>
      <c r="P148" s="52"/>
      <c r="Q148" s="53"/>
      <c r="R148" s="54"/>
      <c r="S148" s="54"/>
      <c r="T148" s="54"/>
      <c r="U148" s="52"/>
    </row>
    <row r="149" spans="1:21" s="39" customFormat="1" ht="14.4" customHeight="1" x14ac:dyDescent="0.3">
      <c r="A149" s="100"/>
      <c r="B149" s="100"/>
      <c r="C149" s="96" t="s">
        <v>195</v>
      </c>
      <c r="D149" s="97"/>
      <c r="E149" s="97"/>
      <c r="F149" s="98"/>
      <c r="G149" s="46"/>
      <c r="H149" s="16"/>
      <c r="I149" s="13"/>
      <c r="J149" s="12"/>
      <c r="K149" s="29"/>
      <c r="L149" s="12"/>
      <c r="M149" s="12"/>
      <c r="P149" s="52"/>
      <c r="Q149" s="53"/>
      <c r="R149" s="54"/>
      <c r="S149" s="54"/>
      <c r="T149" s="54"/>
      <c r="U149" s="52"/>
    </row>
    <row r="150" spans="1:21" s="39" customFormat="1" ht="14.4" customHeight="1" x14ac:dyDescent="0.3">
      <c r="A150" s="100"/>
      <c r="B150" s="100"/>
      <c r="C150" s="96" t="s">
        <v>190</v>
      </c>
      <c r="D150" s="97"/>
      <c r="E150" s="97"/>
      <c r="F150" s="98"/>
      <c r="G150" s="46"/>
      <c r="H150" s="16"/>
      <c r="I150" s="13"/>
      <c r="J150" s="12"/>
      <c r="K150" s="50">
        <v>3579.6</v>
      </c>
      <c r="L150" s="12" t="s">
        <v>155</v>
      </c>
      <c r="M150" s="12"/>
      <c r="P150" s="52"/>
      <c r="Q150" s="53"/>
      <c r="R150" s="54"/>
      <c r="S150" s="54"/>
      <c r="T150" s="54"/>
      <c r="U150" s="52"/>
    </row>
    <row r="151" spans="1:21" s="39" customFormat="1" x14ac:dyDescent="0.3">
      <c r="A151" s="100"/>
      <c r="B151" s="100"/>
      <c r="C151" s="96" t="s">
        <v>188</v>
      </c>
      <c r="D151" s="97"/>
      <c r="E151" s="97"/>
      <c r="F151" s="98"/>
      <c r="G151" s="46"/>
      <c r="H151" s="16"/>
      <c r="I151" s="13"/>
      <c r="J151" s="12"/>
      <c r="K151" s="50">
        <v>6417</v>
      </c>
      <c r="L151" s="12" t="s">
        <v>155</v>
      </c>
      <c r="M151" s="12"/>
      <c r="P151" s="52"/>
      <c r="Q151" s="53"/>
      <c r="R151" s="54"/>
      <c r="S151" s="54"/>
      <c r="T151" s="54"/>
      <c r="U151" s="52"/>
    </row>
    <row r="152" spans="1:21" s="45" customFormat="1" x14ac:dyDescent="0.3">
      <c r="A152" s="100"/>
      <c r="B152" s="100"/>
      <c r="C152" s="96" t="s">
        <v>191</v>
      </c>
      <c r="D152" s="97"/>
      <c r="E152" s="97"/>
      <c r="F152" s="98"/>
      <c r="G152" s="46"/>
      <c r="H152" s="16"/>
      <c r="I152" s="13"/>
      <c r="J152" s="12"/>
      <c r="K152" s="50">
        <v>1368.6</v>
      </c>
      <c r="L152" s="12" t="s">
        <v>155</v>
      </c>
      <c r="M152" s="12"/>
      <c r="P152" s="52"/>
      <c r="Q152" s="53"/>
      <c r="R152" s="54"/>
      <c r="S152" s="54"/>
      <c r="T152" s="54"/>
      <c r="U152" s="52"/>
    </row>
    <row r="153" spans="1:21" s="45" customFormat="1" x14ac:dyDescent="0.3">
      <c r="A153" s="100"/>
      <c r="B153" s="100"/>
      <c r="C153" s="96" t="s">
        <v>192</v>
      </c>
      <c r="D153" s="97"/>
      <c r="E153" s="97"/>
      <c r="F153" s="98"/>
      <c r="G153" s="46"/>
      <c r="H153" s="16"/>
      <c r="I153" s="13"/>
      <c r="J153" s="12"/>
      <c r="K153" s="50">
        <f>1472-565.38</f>
        <v>906.62</v>
      </c>
      <c r="L153" s="12" t="s">
        <v>155</v>
      </c>
      <c r="M153" s="12"/>
      <c r="P153" s="52"/>
      <c r="Q153" s="53"/>
      <c r="R153" s="54"/>
      <c r="S153" s="54"/>
      <c r="T153" s="54"/>
      <c r="U153" s="52"/>
    </row>
    <row r="154" spans="1:21" s="45" customFormat="1" x14ac:dyDescent="0.3">
      <c r="A154" s="100"/>
      <c r="B154" s="100"/>
      <c r="C154" s="96" t="s">
        <v>193</v>
      </c>
      <c r="D154" s="97"/>
      <c r="E154" s="97"/>
      <c r="F154" s="98"/>
      <c r="G154" s="46"/>
      <c r="H154" s="16"/>
      <c r="I154" s="13"/>
      <c r="J154" s="12"/>
      <c r="K154" s="50">
        <v>2400</v>
      </c>
      <c r="L154" s="12" t="s">
        <v>155</v>
      </c>
      <c r="M154" s="12"/>
      <c r="O154" s="49"/>
      <c r="P154" s="52"/>
      <c r="Q154" s="53"/>
      <c r="R154" s="54"/>
      <c r="S154" s="54"/>
      <c r="T154" s="54"/>
      <c r="U154" s="52"/>
    </row>
    <row r="155" spans="1:21" x14ac:dyDescent="0.3">
      <c r="A155" s="99"/>
      <c r="B155" s="99"/>
      <c r="C155" s="90" t="s">
        <v>194</v>
      </c>
      <c r="D155" s="91"/>
      <c r="E155" s="91"/>
      <c r="F155" s="92"/>
      <c r="G155" s="37"/>
      <c r="H155" s="37"/>
      <c r="I155" s="37"/>
      <c r="J155" s="37"/>
      <c r="K155" s="51">
        <v>1600</v>
      </c>
      <c r="L155" s="12" t="s">
        <v>155</v>
      </c>
      <c r="M155" s="37"/>
      <c r="P155" s="52"/>
      <c r="Q155" s="53"/>
      <c r="R155" s="54"/>
      <c r="S155" s="54"/>
      <c r="T155" s="54"/>
      <c r="U155" s="52"/>
    </row>
    <row r="156" spans="1:21" s="45" customFormat="1" x14ac:dyDescent="0.3">
      <c r="A156" s="99"/>
      <c r="B156" s="99"/>
      <c r="C156" s="90"/>
      <c r="D156" s="91"/>
      <c r="E156" s="91"/>
      <c r="F156" s="92"/>
      <c r="G156" s="44"/>
      <c r="H156" s="44"/>
      <c r="I156" s="44"/>
      <c r="J156" s="44"/>
      <c r="K156" s="51"/>
      <c r="L156" s="12"/>
      <c r="M156" s="44"/>
      <c r="P156" s="52"/>
      <c r="Q156" s="53"/>
      <c r="R156" s="54"/>
      <c r="S156" s="54"/>
      <c r="T156" s="54"/>
      <c r="U156" s="52"/>
    </row>
    <row r="157" spans="1:21" s="45" customFormat="1" x14ac:dyDescent="0.3">
      <c r="A157" s="99"/>
      <c r="B157" s="99"/>
      <c r="C157" s="90" t="s">
        <v>189</v>
      </c>
      <c r="D157" s="91"/>
      <c r="E157" s="91"/>
      <c r="F157" s="92"/>
      <c r="G157" s="44"/>
      <c r="H157" s="44"/>
      <c r="I157" s="44"/>
      <c r="J157" s="44"/>
      <c r="K157" s="51">
        <v>4438.18</v>
      </c>
      <c r="L157" s="12" t="s">
        <v>155</v>
      </c>
      <c r="M157" s="44"/>
      <c r="P157" s="52"/>
      <c r="Q157" s="53"/>
      <c r="R157" s="54"/>
      <c r="S157" s="54"/>
      <c r="T157" s="54"/>
      <c r="U157" s="52"/>
    </row>
    <row r="158" spans="1:21" x14ac:dyDescent="0.3">
      <c r="A158" s="99"/>
      <c r="B158" s="99"/>
      <c r="C158" s="93"/>
      <c r="D158" s="94"/>
      <c r="E158" s="94"/>
      <c r="F158" s="95"/>
      <c r="G158" s="37"/>
      <c r="H158" s="37"/>
      <c r="I158" s="37"/>
      <c r="J158" s="37"/>
      <c r="K158" s="51"/>
      <c r="L158" s="12"/>
      <c r="M158" s="37"/>
      <c r="P158" s="52"/>
      <c r="Q158" s="53"/>
      <c r="R158" s="54"/>
      <c r="S158" s="54"/>
      <c r="T158" s="54"/>
      <c r="U158" s="52"/>
    </row>
    <row r="159" spans="1:21" x14ac:dyDescent="0.3">
      <c r="A159" s="105" t="s">
        <v>208</v>
      </c>
      <c r="B159" s="105"/>
      <c r="C159" s="105"/>
      <c r="D159" s="105"/>
      <c r="E159" s="105"/>
      <c r="F159" s="99"/>
      <c r="G159" s="99"/>
      <c r="H159" s="106">
        <v>2000</v>
      </c>
      <c r="I159" s="99"/>
      <c r="J159" s="99"/>
      <c r="K159" s="99"/>
      <c r="L159" s="99" t="s">
        <v>155</v>
      </c>
      <c r="M159" s="99"/>
      <c r="P159" s="52"/>
      <c r="Q159" s="52"/>
      <c r="R159" s="52"/>
      <c r="S159" s="52"/>
      <c r="T159" s="52"/>
      <c r="U159" s="52"/>
    </row>
    <row r="160" spans="1:21" x14ac:dyDescent="0.3">
      <c r="A160" s="99" t="s">
        <v>145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P160" s="52"/>
      <c r="Q160" s="52"/>
      <c r="R160" s="52"/>
      <c r="S160" s="52"/>
      <c r="T160" s="52"/>
      <c r="U160" s="52"/>
    </row>
    <row r="161" spans="1:18" x14ac:dyDescent="0.3">
      <c r="A161" s="99">
        <v>3222</v>
      </c>
      <c r="B161" s="99"/>
      <c r="C161" s="99" t="s">
        <v>209</v>
      </c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R161" s="49"/>
    </row>
    <row r="162" spans="1:18" x14ac:dyDescent="0.3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</row>
    <row r="163" spans="1:18" x14ac:dyDescent="0.3">
      <c r="A163" s="101" t="s">
        <v>205</v>
      </c>
      <c r="B163" s="101"/>
      <c r="C163" s="101"/>
      <c r="D163" s="101"/>
      <c r="E163" s="101"/>
      <c r="F163" s="101"/>
    </row>
    <row r="164" spans="1:18" x14ac:dyDescent="0.3">
      <c r="A164" s="101"/>
      <c r="B164" s="101"/>
      <c r="C164" s="101"/>
      <c r="D164" s="101"/>
      <c r="E164" s="101"/>
      <c r="F164" s="101"/>
    </row>
    <row r="165" spans="1:18" x14ac:dyDescent="0.3">
      <c r="A165" t="s">
        <v>210</v>
      </c>
    </row>
  </sheetData>
  <mergeCells count="170">
    <mergeCell ref="C4:F4"/>
    <mergeCell ref="H4:J4"/>
    <mergeCell ref="C5:F5"/>
    <mergeCell ref="H5:J5"/>
    <mergeCell ref="A3:F3"/>
    <mergeCell ref="C16:F16"/>
    <mergeCell ref="H16:J16"/>
    <mergeCell ref="C6:F6"/>
    <mergeCell ref="C7:F7"/>
    <mergeCell ref="C8:F8"/>
    <mergeCell ref="C9:F9"/>
    <mergeCell ref="C10:F10"/>
    <mergeCell ref="C18:F18"/>
    <mergeCell ref="H18:J18"/>
    <mergeCell ref="C19:F19"/>
    <mergeCell ref="H19:J19"/>
    <mergeCell ref="C17:F17"/>
    <mergeCell ref="H17:J17"/>
    <mergeCell ref="C11:F11"/>
    <mergeCell ref="H11:J11"/>
    <mergeCell ref="C15:F15"/>
    <mergeCell ref="H15:J15"/>
    <mergeCell ref="C12:F12"/>
    <mergeCell ref="C13:F13"/>
    <mergeCell ref="C24:F24"/>
    <mergeCell ref="H24:J24"/>
    <mergeCell ref="C25:F25"/>
    <mergeCell ref="H25:J25"/>
    <mergeCell ref="C22:F22"/>
    <mergeCell ref="H22:J22"/>
    <mergeCell ref="C23:F23"/>
    <mergeCell ref="H23:J23"/>
    <mergeCell ref="C20:F20"/>
    <mergeCell ref="H20:J20"/>
    <mergeCell ref="C21:F21"/>
    <mergeCell ref="H21:J21"/>
    <mergeCell ref="C30:F30"/>
    <mergeCell ref="H30:J30"/>
    <mergeCell ref="C31:F31"/>
    <mergeCell ref="H31:J31"/>
    <mergeCell ref="C28:F28"/>
    <mergeCell ref="H28:J28"/>
    <mergeCell ref="C29:F29"/>
    <mergeCell ref="H29:J29"/>
    <mergeCell ref="C26:F26"/>
    <mergeCell ref="H26:J26"/>
    <mergeCell ref="C27:F27"/>
    <mergeCell ref="H27:J27"/>
    <mergeCell ref="C36:F36"/>
    <mergeCell ref="H36:J36"/>
    <mergeCell ref="C37:F37"/>
    <mergeCell ref="H37:J37"/>
    <mergeCell ref="C34:F34"/>
    <mergeCell ref="H34:J34"/>
    <mergeCell ref="C35:F35"/>
    <mergeCell ref="H35:J35"/>
    <mergeCell ref="C32:F32"/>
    <mergeCell ref="H32:J32"/>
    <mergeCell ref="C33:F33"/>
    <mergeCell ref="H33:J33"/>
    <mergeCell ref="C44:F44"/>
    <mergeCell ref="C45:F45"/>
    <mergeCell ref="C40:F40"/>
    <mergeCell ref="H40:J40"/>
    <mergeCell ref="C38:F38"/>
    <mergeCell ref="H38:J38"/>
    <mergeCell ref="C39:F39"/>
    <mergeCell ref="H39:J39"/>
    <mergeCell ref="C43:F43"/>
    <mergeCell ref="A41:F41"/>
    <mergeCell ref="A42:F42"/>
    <mergeCell ref="C57:F57"/>
    <mergeCell ref="C52:F52"/>
    <mergeCell ref="C53:F53"/>
    <mergeCell ref="C54:F54"/>
    <mergeCell ref="C49:F49"/>
    <mergeCell ref="C50:F50"/>
    <mergeCell ref="C51:F51"/>
    <mergeCell ref="C46:F46"/>
    <mergeCell ref="C47:F47"/>
    <mergeCell ref="C48:F48"/>
    <mergeCell ref="C55:F55"/>
    <mergeCell ref="C56:F56"/>
    <mergeCell ref="C105:F105"/>
    <mergeCell ref="C106:F106"/>
    <mergeCell ref="C115:F115"/>
    <mergeCell ref="C116:F116"/>
    <mergeCell ref="C60:F60"/>
    <mergeCell ref="C61:F61"/>
    <mergeCell ref="A62:F62"/>
    <mergeCell ref="C65:F65"/>
    <mergeCell ref="C71:F71"/>
    <mergeCell ref="C72:F72"/>
    <mergeCell ref="C73:F73"/>
    <mergeCell ref="C74:F74"/>
    <mergeCell ref="C75:F75"/>
    <mergeCell ref="C76:F76"/>
    <mergeCell ref="C66:F66"/>
    <mergeCell ref="C83:F83"/>
    <mergeCell ref="C84:F84"/>
    <mergeCell ref="C85:F85"/>
    <mergeCell ref="C86:F86"/>
    <mergeCell ref="C87:F87"/>
    <mergeCell ref="C82:F82"/>
    <mergeCell ref="C68:G68"/>
    <mergeCell ref="C67:F67"/>
    <mergeCell ref="C69:F69"/>
    <mergeCell ref="C145:F145"/>
    <mergeCell ref="C142:F142"/>
    <mergeCell ref="C143:F143"/>
    <mergeCell ref="C144:F144"/>
    <mergeCell ref="C139:F139"/>
    <mergeCell ref="A140:F140"/>
    <mergeCell ref="A141:F141"/>
    <mergeCell ref="C128:F128"/>
    <mergeCell ref="C129:F129"/>
    <mergeCell ref="C133:F133"/>
    <mergeCell ref="C134:F134"/>
    <mergeCell ref="A135:F135"/>
    <mergeCell ref="C130:F130"/>
    <mergeCell ref="C131:F131"/>
    <mergeCell ref="C132:F132"/>
    <mergeCell ref="C63:F63"/>
    <mergeCell ref="C88:F88"/>
    <mergeCell ref="C89:F89"/>
    <mergeCell ref="C90:F90"/>
    <mergeCell ref="C136:F136"/>
    <mergeCell ref="C137:F137"/>
    <mergeCell ref="C138:F138"/>
    <mergeCell ref="C124:F124"/>
    <mergeCell ref="C125:F125"/>
    <mergeCell ref="C126:F126"/>
    <mergeCell ref="C122:F122"/>
    <mergeCell ref="C123:F123"/>
    <mergeCell ref="C119:F119"/>
    <mergeCell ref="C120:F120"/>
    <mergeCell ref="A121:F121"/>
    <mergeCell ref="C127:F127"/>
    <mergeCell ref="C118:F118"/>
    <mergeCell ref="C112:F112"/>
    <mergeCell ref="C113:F113"/>
    <mergeCell ref="C114:F114"/>
    <mergeCell ref="C107:F107"/>
    <mergeCell ref="C108:F108"/>
    <mergeCell ref="C109:F109"/>
    <mergeCell ref="C104:F104"/>
    <mergeCell ref="A147:H147"/>
    <mergeCell ref="C59:E59"/>
    <mergeCell ref="C58:E58"/>
    <mergeCell ref="C110:E110"/>
    <mergeCell ref="C117:E117"/>
    <mergeCell ref="C70:F70"/>
    <mergeCell ref="C77:F77"/>
    <mergeCell ref="C78:F78"/>
    <mergeCell ref="C79:F79"/>
    <mergeCell ref="C80:F80"/>
    <mergeCell ref="C81:F81"/>
    <mergeCell ref="C100:F100"/>
    <mergeCell ref="C102:F102"/>
    <mergeCell ref="C103:F103"/>
    <mergeCell ref="C97:F97"/>
    <mergeCell ref="C98:F98"/>
    <mergeCell ref="C99:F99"/>
    <mergeCell ref="A96:F96"/>
    <mergeCell ref="C94:F94"/>
    <mergeCell ref="C93:F93"/>
    <mergeCell ref="C95:E95"/>
    <mergeCell ref="C64:F64"/>
    <mergeCell ref="C91:F91"/>
    <mergeCell ref="C92:F9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Svjetlana</cp:lastModifiedBy>
  <cp:lastPrinted>2019-12-17T12:06:46Z</cp:lastPrinted>
  <dcterms:created xsi:type="dcterms:W3CDTF">2018-12-16T17:51:59Z</dcterms:created>
  <dcterms:modified xsi:type="dcterms:W3CDTF">2021-02-01T11:41:33Z</dcterms:modified>
</cp:coreProperties>
</file>