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6" windowHeight="7116" activeTab="1"/>
  </bookViews>
  <sheets>
    <sheet name="rashodi" sheetId="1" r:id="rId1"/>
    <sheet name="prihodi" sheetId="2" r:id="rId2"/>
  </sheets>
  <definedNames>
    <definedName name="_xlnm.Print_Titles" localSheetId="0">'rashodi'!$1:$1</definedName>
  </definedNames>
  <calcPr fullCalcOnLoad="1"/>
</workbook>
</file>

<file path=xl/sharedStrings.xml><?xml version="1.0" encoding="utf-8"?>
<sst xmlns="http://schemas.openxmlformats.org/spreadsheetml/2006/main" count="418" uniqueCount="280">
  <si>
    <t>KONTO</t>
  </si>
  <si>
    <t>POZICIJA</t>
  </si>
  <si>
    <t>VRSTA RASHODA / IZDATAKA</t>
  </si>
  <si>
    <t>Razdjel 006 UO ZA OBRAZOVANJE, ŠPORT I KULTURU</t>
  </si>
  <si>
    <t>Glava 00601 OSNOVNE ŠKOLE</t>
  </si>
  <si>
    <t>Proračunski korisnik 9312 OŠ OKUČANI, OKUČANI</t>
  </si>
  <si>
    <t>Glavni program A05 OBRAZOVANJE, ŠPORT I KULTURA</t>
  </si>
  <si>
    <t>Program 6000 Odgoj i obrazovanje</t>
  </si>
  <si>
    <t>Aktivnost A600002 Osnovno školstvo</t>
  </si>
  <si>
    <t>Izvor  5.2. DECENTRALIZIRANA SREDSTVA</t>
  </si>
  <si>
    <t>3121</t>
  </si>
  <si>
    <t>R0507-01</t>
  </si>
  <si>
    <t>Ostali rashodi za zaposlene</t>
  </si>
  <si>
    <t>3211</t>
  </si>
  <si>
    <t>R0507</t>
  </si>
  <si>
    <t>Službena putovanja</t>
  </si>
  <si>
    <t>3213</t>
  </si>
  <si>
    <t>R0508</t>
  </si>
  <si>
    <t>Stručno usavršavanje zaposlenika</t>
  </si>
  <si>
    <t>3214</t>
  </si>
  <si>
    <t>R2097</t>
  </si>
  <si>
    <t>Ostale naknade troškova zaposlenima</t>
  </si>
  <si>
    <t>3221</t>
  </si>
  <si>
    <t>R0509</t>
  </si>
  <si>
    <t>Uredski materijal i ostali materijalni rashodi</t>
  </si>
  <si>
    <t>3223</t>
  </si>
  <si>
    <t>R0510</t>
  </si>
  <si>
    <t>Energija</t>
  </si>
  <si>
    <t>3224</t>
  </si>
  <si>
    <t>R0511</t>
  </si>
  <si>
    <t>Materijal i dijelovi za tekuće i investicijsko održavanje</t>
  </si>
  <si>
    <t>3225</t>
  </si>
  <si>
    <t>R0512</t>
  </si>
  <si>
    <t>Sitni inventar i auto gume</t>
  </si>
  <si>
    <t>3227</t>
  </si>
  <si>
    <t>R2653</t>
  </si>
  <si>
    <t>Službena, radna i zaštitna odjeća i obuća</t>
  </si>
  <si>
    <t>3231</t>
  </si>
  <si>
    <t>R0513</t>
  </si>
  <si>
    <t>Usluge telefona, pošte i prijevoza</t>
  </si>
  <si>
    <t>32319</t>
  </si>
  <si>
    <t>R0514</t>
  </si>
  <si>
    <t>Usluge  prijevoza učenika</t>
  </si>
  <si>
    <t>3232</t>
  </si>
  <si>
    <t>R0515</t>
  </si>
  <si>
    <t>Usluge tekućeg i investicijskog održavanja</t>
  </si>
  <si>
    <t>3233</t>
  </si>
  <si>
    <t>R0516</t>
  </si>
  <si>
    <t>Usluge promidžbe i informiranja</t>
  </si>
  <si>
    <t>3234</t>
  </si>
  <si>
    <t>R0517</t>
  </si>
  <si>
    <t>Komunalne usluge</t>
  </si>
  <si>
    <t>3235</t>
  </si>
  <si>
    <t>R2940</t>
  </si>
  <si>
    <t>Zakupnine i najamnine</t>
  </si>
  <si>
    <t>3236</t>
  </si>
  <si>
    <t>R0518</t>
  </si>
  <si>
    <t>Zdravstvene i veterinarske usluge</t>
  </si>
  <si>
    <t>3237</t>
  </si>
  <si>
    <t>R0519</t>
  </si>
  <si>
    <t>Intelektualne i osobne usluge</t>
  </si>
  <si>
    <t>3238</t>
  </si>
  <si>
    <t>R0520</t>
  </si>
  <si>
    <t>Računalne usluge</t>
  </si>
  <si>
    <t>3239</t>
  </si>
  <si>
    <t>R0521</t>
  </si>
  <si>
    <t>Ostale usluge</t>
  </si>
  <si>
    <t>3241</t>
  </si>
  <si>
    <t>R3031</t>
  </si>
  <si>
    <t>Naknade troškova osobama izvan radnog odnosa</t>
  </si>
  <si>
    <t>3292</t>
  </si>
  <si>
    <t>R0522</t>
  </si>
  <si>
    <t>Premije osiguranja</t>
  </si>
  <si>
    <t>3293</t>
  </si>
  <si>
    <t>R0523</t>
  </si>
  <si>
    <t>Reprezentacija</t>
  </si>
  <si>
    <t>3294</t>
  </si>
  <si>
    <t>R0524</t>
  </si>
  <si>
    <t>Članarine</t>
  </si>
  <si>
    <t>3295</t>
  </si>
  <si>
    <t>R2106</t>
  </si>
  <si>
    <t>Pristojbe i naknade</t>
  </si>
  <si>
    <t>3299</t>
  </si>
  <si>
    <t>R0525</t>
  </si>
  <si>
    <t>Ostali nespomenuti rashodi poslovanja</t>
  </si>
  <si>
    <t>3431</t>
  </si>
  <si>
    <t>R0526</t>
  </si>
  <si>
    <t>Bankarske usluge i usluge platnog prometa</t>
  </si>
  <si>
    <t>3433</t>
  </si>
  <si>
    <t>R2105</t>
  </si>
  <si>
    <t>Zatezne kamate</t>
  </si>
  <si>
    <t>4222</t>
  </si>
  <si>
    <t>R2981</t>
  </si>
  <si>
    <t>Komunikacijska oprema</t>
  </si>
  <si>
    <t>Aktivnost A600006 Financiranje iznad minimalnog standarda-osnovno školstvo</t>
  </si>
  <si>
    <t>Izvor  3.1. VLASTITI PRIHODI- PK</t>
  </si>
  <si>
    <t>3113</t>
  </si>
  <si>
    <t>R3859</t>
  </si>
  <si>
    <t>Plaće za prekovremeni rad</t>
  </si>
  <si>
    <t>R3860</t>
  </si>
  <si>
    <t>Ostali  rashodi za zaposlene</t>
  </si>
  <si>
    <t>3132</t>
  </si>
  <si>
    <t>R3861</t>
  </si>
  <si>
    <t>Doprinosi za obvezno zdravstveno osiguranje</t>
  </si>
  <si>
    <t>3133</t>
  </si>
  <si>
    <t>R3862</t>
  </si>
  <si>
    <t>Doprinosi za obvezno osiguranje u slučaju nezaposlenosti</t>
  </si>
  <si>
    <t>R2516-1</t>
  </si>
  <si>
    <t>3222</t>
  </si>
  <si>
    <t>R2098-1</t>
  </si>
  <si>
    <t>Materijal i sirovine</t>
  </si>
  <si>
    <t>R2881</t>
  </si>
  <si>
    <t>R3046</t>
  </si>
  <si>
    <t>R4285</t>
  </si>
  <si>
    <t>R2850</t>
  </si>
  <si>
    <t>R3045</t>
  </si>
  <si>
    <t>Članarine i norme</t>
  </si>
  <si>
    <t>R2851</t>
  </si>
  <si>
    <t>Ostali nespomenuti rashodi</t>
  </si>
  <si>
    <t>4221</t>
  </si>
  <si>
    <t>R2247-2</t>
  </si>
  <si>
    <t>Uredska oprema i namještaj</t>
  </si>
  <si>
    <t>R2247-01</t>
  </si>
  <si>
    <t>4226</t>
  </si>
  <si>
    <t>R2247-02</t>
  </si>
  <si>
    <t>Sportska i glazbena oprema</t>
  </si>
  <si>
    <t>4241</t>
  </si>
  <si>
    <t>R3640</t>
  </si>
  <si>
    <t>Knjige</t>
  </si>
  <si>
    <t>Izvor  4.2. PRIHODI ZA POSEBNE NAMJENE - PK</t>
  </si>
  <si>
    <t>R0527</t>
  </si>
  <si>
    <t>R2099</t>
  </si>
  <si>
    <t>R2098</t>
  </si>
  <si>
    <t>R2245</t>
  </si>
  <si>
    <t>R0528</t>
  </si>
  <si>
    <t>R2246</t>
  </si>
  <si>
    <t>Naknada troškova osobama izvan radnog odnosa</t>
  </si>
  <si>
    <t>R2247</t>
  </si>
  <si>
    <t>R3642</t>
  </si>
  <si>
    <t>Izvor  5.3. POMOĆI - PK</t>
  </si>
  <si>
    <t>3111</t>
  </si>
  <si>
    <t>R4528</t>
  </si>
  <si>
    <t>Plaće za redovan rad-MZO</t>
  </si>
  <si>
    <t>R4529</t>
  </si>
  <si>
    <t>Plaće za prekovremeni rad- MZO</t>
  </si>
  <si>
    <t>3114</t>
  </si>
  <si>
    <t>R4530</t>
  </si>
  <si>
    <t>Plaće za posebne uvjete rada- MZO</t>
  </si>
  <si>
    <t>R0529-2</t>
  </si>
  <si>
    <t>R4531</t>
  </si>
  <si>
    <t>Ostali rashodi za zaposlene- MZO</t>
  </si>
  <si>
    <t>3131</t>
  </si>
  <si>
    <t>R0529-3</t>
  </si>
  <si>
    <t>Doprinosi za mirovinsko</t>
  </si>
  <si>
    <t>R0529-4</t>
  </si>
  <si>
    <t>Doprinosi za obvezno zdravstveno</t>
  </si>
  <si>
    <t>R4532</t>
  </si>
  <si>
    <t>Doprinosi za obvezno zdravstveno osiguranje- MZO</t>
  </si>
  <si>
    <t>R0529-5</t>
  </si>
  <si>
    <t>R0527-1</t>
  </si>
  <si>
    <t>3212</t>
  </si>
  <si>
    <t>R4533</t>
  </si>
  <si>
    <t>Naknade za prijevoz, za rad na terenu i odvojeni život- MZO</t>
  </si>
  <si>
    <t>R0527-2</t>
  </si>
  <si>
    <t>R2516</t>
  </si>
  <si>
    <t>R2962</t>
  </si>
  <si>
    <t>R4299</t>
  </si>
  <si>
    <t>R0527-3</t>
  </si>
  <si>
    <t>R4535</t>
  </si>
  <si>
    <t>Intelektualne i osobne usluge- MZO</t>
  </si>
  <si>
    <t>R0527-4</t>
  </si>
  <si>
    <t>R2246-1</t>
  </si>
  <si>
    <t>R2938</t>
  </si>
  <si>
    <t>R0527-5</t>
  </si>
  <si>
    <t>R4534</t>
  </si>
  <si>
    <t>Pristojbe i naknade- MZO</t>
  </si>
  <si>
    <t>R0527-6</t>
  </si>
  <si>
    <t>3722</t>
  </si>
  <si>
    <t>R0527-01</t>
  </si>
  <si>
    <t>Naknade građanima i kućanstvima u naravi</t>
  </si>
  <si>
    <t>R0527-7</t>
  </si>
  <si>
    <t>R2099-1</t>
  </si>
  <si>
    <t>R4590</t>
  </si>
  <si>
    <t>4227</t>
  </si>
  <si>
    <t>R0527-8</t>
  </si>
  <si>
    <t>Uređaji, strojevi i oprema za ostale namjene</t>
  </si>
  <si>
    <t>R0529-1</t>
  </si>
  <si>
    <t>Izvor  6.2. DONACIJE - PK</t>
  </si>
  <si>
    <t>R3222</t>
  </si>
  <si>
    <t>R3028</t>
  </si>
  <si>
    <t>R3070</t>
  </si>
  <si>
    <t>R3029</t>
  </si>
  <si>
    <t>R3027</t>
  </si>
  <si>
    <t>R0527-9</t>
  </si>
  <si>
    <t>R0529-6</t>
  </si>
  <si>
    <t>Izvor  7.2. PRIHODI OD PRODAJE NEFINANCIJSKE IMOVINE -PK</t>
  </si>
  <si>
    <t>R2247-1</t>
  </si>
  <si>
    <t>Aktivnost A600012 Osiguranje školske prehrane za djecu u riziku od siromaštva</t>
  </si>
  <si>
    <t>Izvor  5.1. POMOĆI - BPŽ</t>
  </si>
  <si>
    <t>R3291</t>
  </si>
  <si>
    <t>Kapitalni projekt K600003 Ulaganja u osnovne škole</t>
  </si>
  <si>
    <t>R0529</t>
  </si>
  <si>
    <t>Glava 00604 OSTALE JAVNE POTREBE U OBRAZOVANJU,ŠPORTU I KULTURI</t>
  </si>
  <si>
    <t>Aktivnost A600011 Pomoćnici u nastavi</t>
  </si>
  <si>
    <t>R3124</t>
  </si>
  <si>
    <t>Plaće za redovan rad</t>
  </si>
  <si>
    <t>R3124-1</t>
  </si>
  <si>
    <t>R3125</t>
  </si>
  <si>
    <t>R3126</t>
  </si>
  <si>
    <t>R3659</t>
  </si>
  <si>
    <t>Službena potovanja</t>
  </si>
  <si>
    <t>R3127</t>
  </si>
  <si>
    <t>Naknade za prijevoz, za rad na terenu iodvojeni život</t>
  </si>
  <si>
    <t>Aktivnost A600014 Projekt "Školska shema"</t>
  </si>
  <si>
    <t>R2098-2</t>
  </si>
  <si>
    <t>Aktivnost A600027 Projekt "Medni dan "</t>
  </si>
  <si>
    <t>R4216</t>
  </si>
  <si>
    <t>VRSTA PRIHODA / PRIMITAKA</t>
  </si>
  <si>
    <t>6614</t>
  </si>
  <si>
    <t>P0333</t>
  </si>
  <si>
    <t>Prihodi od prodaje proizvoda i robe</t>
  </si>
  <si>
    <t>6615</t>
  </si>
  <si>
    <t>P0286-3</t>
  </si>
  <si>
    <t>Prihodi od pruženih usluga</t>
  </si>
  <si>
    <t>P0357</t>
  </si>
  <si>
    <t>Prihodi od pruženih usluga- najam</t>
  </si>
  <si>
    <t>6526</t>
  </si>
  <si>
    <t>P0098</t>
  </si>
  <si>
    <t>Ostali nespomenuti prihodi</t>
  </si>
  <si>
    <t>6331</t>
  </si>
  <si>
    <t>P0286</t>
  </si>
  <si>
    <t>Tekuće pomoći iz proračuna</t>
  </si>
  <si>
    <t>6333</t>
  </si>
  <si>
    <t>P0286-6</t>
  </si>
  <si>
    <t>Tekuće pomoći pror.korisnika temeljem prijenosa sred. EU</t>
  </si>
  <si>
    <t>6341</t>
  </si>
  <si>
    <t>P0286-2</t>
  </si>
  <si>
    <t>Tekuće pomoći od izvanproračunskih korisnika</t>
  </si>
  <si>
    <t>6361</t>
  </si>
  <si>
    <t>P0286-1</t>
  </si>
  <si>
    <t>Tekuće pomoći proračunskim korisnicima iz proračuna koji imne nadležan</t>
  </si>
  <si>
    <t>P0526-1</t>
  </si>
  <si>
    <t>Tekuće pomoći proračunskim korisnicima iz proračuna koji im nije nadležan</t>
  </si>
  <si>
    <t>6362</t>
  </si>
  <si>
    <t>P0526</t>
  </si>
  <si>
    <t>Kapitalne pomoći proračunskim korisnicima iz proračuna koji im nije nadležan</t>
  </si>
  <si>
    <t>6381</t>
  </si>
  <si>
    <t>P0286-5</t>
  </si>
  <si>
    <t>Tekuće pomoći iz državnog proračuna temeljem prijenosa EU srdstava</t>
  </si>
  <si>
    <t>6631</t>
  </si>
  <si>
    <t>P0369</t>
  </si>
  <si>
    <t>Tekuće donacije</t>
  </si>
  <si>
    <t>7223</t>
  </si>
  <si>
    <t>P0286-4</t>
  </si>
  <si>
    <t>Oprema za održavanje i zaštitu</t>
  </si>
  <si>
    <t>P0600</t>
  </si>
  <si>
    <t>Tekuće pomoći proračunskim korisnicima iz proračuna koji im nije nadležan-MZO</t>
  </si>
  <si>
    <t xml:space="preserve">Razdjel 006 UO ZA OBRAZOVANJE, ŠPORT I KULTURU                                              SVEUKUPNO </t>
  </si>
  <si>
    <t>POMOĆNICI  U NASTAVI</t>
  </si>
  <si>
    <t>Grafikon 2</t>
  </si>
  <si>
    <t>Grafikon 3</t>
  </si>
  <si>
    <t>INDEKS   6/4*100</t>
  </si>
  <si>
    <t>INDEKS    6/5*100</t>
  </si>
  <si>
    <t xml:space="preserve">  </t>
  </si>
  <si>
    <t>Grafikon 1</t>
  </si>
  <si>
    <t>INDEKS 6/4*100</t>
  </si>
  <si>
    <t>INDEKS 6/5*100</t>
  </si>
  <si>
    <t xml:space="preserve">POLUGODIŠNJI IZVJEŠTAJ O IZVRŠENJU FINANCIJSKOG PLANA  OSNOVNE ŠKOLE OKUČANI </t>
  </si>
  <si>
    <t xml:space="preserve">                          ZA 2021.GODINU </t>
  </si>
  <si>
    <t>OSTVARENI RASHODI 2020. I 2021.GODINE</t>
  </si>
  <si>
    <t>OSTVARENO 2020 30.06.2020.</t>
  </si>
  <si>
    <t>PLANIRANO 2021</t>
  </si>
  <si>
    <t xml:space="preserve">OSTVARENO 2021 30.06.2021. </t>
  </si>
  <si>
    <t>OSTVARENI PRIHODI 2020. I 2021.GODINE</t>
  </si>
  <si>
    <t>OSTVARENO 2021 30.06.2021.</t>
  </si>
  <si>
    <t>P0651</t>
  </si>
  <si>
    <t>Višak prihoda</t>
  </si>
  <si>
    <t>P0652</t>
  </si>
  <si>
    <t>P0653</t>
  </si>
  <si>
    <t>P0654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</si>
</sst>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h:mm"/>
    <numFmt numFmtId="185" formatCode="[$-1041A]#,##0.00;\-\ #,##0.00"/>
    <numFmt numFmtId="186" formatCode="[$-1041A]#,##0.00%"/>
    <numFmt numFmtId="187" formatCode="[$-41A]d\.\ mmmm\ yyyy\."/>
    <numFmt numFmtId="188" formatCode="#,##0.00_ ;\-#,##0.00\ "/>
    <numFmt numFmtId="189" formatCode="[$-1041A]#,##0.0;\-\ #,##0.0"/>
    <numFmt numFmtId="190" formatCode="[$-1041A]#,##0.000;\-\ #,##0.000"/>
    <numFmt numFmtId="191" formatCode="[$-1041A]#,##0.0000;\-\ #,##0.0000"/>
  </numFmts>
  <fonts count="58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37"/>
      <name val="Calibri Light"/>
      <family val="2"/>
    </font>
    <font>
      <b/>
      <sz val="15"/>
      <color indexed="37"/>
      <name val="Calibri"/>
      <family val="2"/>
    </font>
    <font>
      <b/>
      <sz val="13"/>
      <color indexed="37"/>
      <name val="Calibri"/>
      <family val="2"/>
    </font>
    <font>
      <b/>
      <sz val="11"/>
      <color indexed="37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6" fillId="0" borderId="10" xfId="0" applyFont="1" applyBorder="1" applyAlignment="1" applyProtection="1">
      <alignment vertical="top" wrapText="1" readingOrder="1"/>
      <protection locked="0"/>
    </xf>
    <xf numFmtId="0" fontId="6" fillId="0" borderId="10" xfId="0" applyFont="1" applyBorder="1" applyAlignment="1" applyProtection="1">
      <alignment horizontal="right" vertical="top" wrapText="1" readingOrder="1"/>
      <protection locked="0"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0" xfId="0" applyBorder="1" applyAlignment="1" applyProtection="1">
      <alignment horizontal="center" vertical="top" wrapText="1" readingOrder="1"/>
      <protection locked="0"/>
    </xf>
    <xf numFmtId="185" fontId="4" fillId="33" borderId="10" xfId="0" applyNumberFormat="1" applyFont="1" applyFill="1" applyBorder="1" applyAlignment="1" applyProtection="1">
      <alignment vertical="top" wrapText="1" readingOrder="1"/>
      <protection locked="0"/>
    </xf>
    <xf numFmtId="0" fontId="0" fillId="0" borderId="10" xfId="0" applyBorder="1" applyAlignment="1">
      <alignment/>
    </xf>
    <xf numFmtId="0" fontId="5" fillId="0" borderId="10" xfId="0" applyFont="1" applyBorder="1" applyAlignment="1" applyProtection="1">
      <alignment vertical="top" wrapText="1" readingOrder="1"/>
      <protection locked="0"/>
    </xf>
    <xf numFmtId="185" fontId="5" fillId="0" borderId="10" xfId="0" applyNumberFormat="1" applyFont="1" applyBorder="1" applyAlignment="1" applyProtection="1">
      <alignment vertical="top" wrapText="1" readingOrder="1"/>
      <protection locked="0"/>
    </xf>
    <xf numFmtId="185" fontId="4" fillId="34" borderId="10" xfId="0" applyNumberFormat="1" applyFont="1" applyFill="1" applyBorder="1" applyAlignment="1" applyProtection="1">
      <alignment vertical="top" wrapText="1" readingOrder="1"/>
      <protection locked="0"/>
    </xf>
    <xf numFmtId="185" fontId="3" fillId="35" borderId="10" xfId="0" applyNumberFormat="1" applyFont="1" applyFill="1" applyBorder="1" applyAlignment="1" applyProtection="1">
      <alignment vertical="top" wrapText="1" readingOrder="1"/>
      <protection locked="0"/>
    </xf>
    <xf numFmtId="0" fontId="6" fillId="0" borderId="10" xfId="0" applyFont="1" applyBorder="1" applyAlignment="1" applyProtection="1">
      <alignment horizontal="center" vertical="top" wrapText="1" readingOrder="1"/>
      <protection locked="0"/>
    </xf>
    <xf numFmtId="0" fontId="7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0" fillId="0" borderId="10" xfId="0" applyNumberFormat="1" applyBorder="1" applyAlignment="1" applyProtection="1">
      <alignment horizontal="center" vertical="top" wrapText="1"/>
      <protection locked="0"/>
    </xf>
    <xf numFmtId="188" fontId="0" fillId="0" borderId="0" xfId="0" applyNumberFormat="1" applyAlignment="1">
      <alignment/>
    </xf>
    <xf numFmtId="185" fontId="8" fillId="36" borderId="10" xfId="0" applyNumberFormat="1" applyFont="1" applyFill="1" applyBorder="1" applyAlignment="1">
      <alignment wrapText="1"/>
    </xf>
    <xf numFmtId="185" fontId="8" fillId="0" borderId="10" xfId="0" applyNumberFormat="1" applyFont="1" applyBorder="1" applyAlignment="1">
      <alignment wrapText="1"/>
    </xf>
    <xf numFmtId="185" fontId="8" fillId="14" borderId="10" xfId="0" applyNumberFormat="1" applyFont="1" applyFill="1" applyBorder="1" applyAlignment="1">
      <alignment wrapText="1"/>
    </xf>
    <xf numFmtId="0" fontId="8" fillId="0" borderId="10" xfId="0" applyFont="1" applyBorder="1" applyAlignment="1">
      <alignment/>
    </xf>
    <xf numFmtId="185" fontId="9" fillId="36" borderId="10" xfId="0" applyNumberFormat="1" applyFont="1" applyFill="1" applyBorder="1" applyAlignment="1">
      <alignment wrapText="1"/>
    </xf>
    <xf numFmtId="185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readingOrder="1"/>
    </xf>
    <xf numFmtId="0" fontId="11" fillId="0" borderId="0" xfId="0" applyFont="1" applyBorder="1" applyAlignment="1">
      <alignment horizontal="center" readingOrder="1"/>
    </xf>
    <xf numFmtId="0" fontId="11" fillId="0" borderId="0" xfId="0" applyFont="1" applyBorder="1" applyAlignment="1">
      <alignment horizontal="center" wrapText="1" readingOrder="1"/>
    </xf>
    <xf numFmtId="185" fontId="13" fillId="37" borderId="10" xfId="0" applyNumberFormat="1" applyFont="1" applyFill="1" applyBorder="1" applyAlignment="1" applyProtection="1">
      <alignment vertical="center" wrapText="1" readingOrder="1"/>
      <protection locked="0"/>
    </xf>
    <xf numFmtId="185" fontId="8" fillId="38" borderId="10" xfId="0" applyNumberFormat="1" applyFont="1" applyFill="1" applyBorder="1" applyAlignment="1">
      <alignment wrapText="1"/>
    </xf>
    <xf numFmtId="185" fontId="3" fillId="37" borderId="10" xfId="0" applyNumberFormat="1" applyFont="1" applyFill="1" applyBorder="1" applyAlignment="1" applyProtection="1">
      <alignment vertical="top" wrapText="1" readingOrder="1"/>
      <protection locked="0"/>
    </xf>
    <xf numFmtId="0" fontId="0" fillId="38" borderId="10" xfId="0" applyFill="1" applyBorder="1" applyAlignment="1">
      <alignment/>
    </xf>
    <xf numFmtId="185" fontId="4" fillId="0" borderId="10" xfId="0" applyNumberFormat="1" applyFont="1" applyFill="1" applyBorder="1" applyAlignment="1" applyProtection="1">
      <alignment vertical="top" wrapText="1" readingOrder="1"/>
      <protection locked="0"/>
    </xf>
    <xf numFmtId="185" fontId="0" fillId="0" borderId="10" xfId="0" applyNumberFormat="1" applyBorder="1" applyAlignment="1">
      <alignment/>
    </xf>
    <xf numFmtId="185" fontId="5" fillId="0" borderId="10" xfId="0" applyNumberFormat="1" applyFont="1" applyFill="1" applyBorder="1" applyAlignment="1" applyProtection="1">
      <alignment vertical="top" wrapText="1" readingOrder="1"/>
      <protection locked="0"/>
    </xf>
    <xf numFmtId="185" fontId="4" fillId="35" borderId="10" xfId="0" applyNumberFormat="1" applyFont="1" applyFill="1" applyBorder="1" applyAlignment="1" applyProtection="1">
      <alignment vertical="top" wrapText="1" readingOrder="1"/>
      <protection locked="0"/>
    </xf>
    <xf numFmtId="185" fontId="0" fillId="0" borderId="0" xfId="0" applyNumberFormat="1" applyAlignment="1">
      <alignment/>
    </xf>
    <xf numFmtId="0" fontId="0" fillId="8" borderId="10" xfId="0" applyFill="1" applyBorder="1" applyAlignment="1">
      <alignment/>
    </xf>
    <xf numFmtId="185" fontId="3" fillId="39" borderId="10" xfId="0" applyNumberFormat="1" applyFont="1" applyFill="1" applyBorder="1" applyAlignment="1" applyProtection="1">
      <alignment vertical="top" wrapText="1" readingOrder="1"/>
      <protection locked="0"/>
    </xf>
    <xf numFmtId="0" fontId="0" fillId="8" borderId="10" xfId="0" applyFont="1" applyFill="1" applyBorder="1" applyAlignment="1">
      <alignment/>
    </xf>
    <xf numFmtId="0" fontId="16" fillId="0" borderId="0" xfId="0" applyFont="1" applyAlignment="1">
      <alignment wrapText="1"/>
    </xf>
    <xf numFmtId="185" fontId="8" fillId="36" borderId="10" xfId="0" applyNumberFormat="1" applyFont="1" applyFill="1" applyBorder="1" applyAlignment="1">
      <alignment/>
    </xf>
    <xf numFmtId="185" fontId="8" fillId="0" borderId="10" xfId="0" applyNumberFormat="1" applyFont="1" applyFill="1" applyBorder="1" applyAlignment="1">
      <alignment/>
    </xf>
    <xf numFmtId="185" fontId="9" fillId="36" borderId="10" xfId="0" applyNumberFormat="1" applyFont="1" applyFill="1" applyBorder="1" applyAlignment="1">
      <alignment vertical="center" wrapText="1"/>
    </xf>
    <xf numFmtId="185" fontId="4" fillId="33" borderId="10" xfId="0" applyNumberFormat="1" applyFont="1" applyFill="1" applyBorder="1" applyAlignment="1" applyProtection="1">
      <alignment vertical="center" wrapText="1"/>
      <protection locked="0"/>
    </xf>
    <xf numFmtId="185" fontId="4" fillId="34" borderId="10" xfId="0" applyNumberFormat="1" applyFont="1" applyFill="1" applyBorder="1" applyAlignment="1" applyProtection="1">
      <alignment vertical="center" wrapText="1"/>
      <protection locked="0"/>
    </xf>
    <xf numFmtId="185" fontId="9" fillId="36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85" fontId="4" fillId="36" borderId="10" xfId="0" applyNumberFormat="1" applyFont="1" applyFill="1" applyBorder="1" applyAlignment="1" applyProtection="1">
      <alignment vertical="top" wrapText="1" readingOrder="1"/>
      <protection locked="0"/>
    </xf>
    <xf numFmtId="185" fontId="8" fillId="0" borderId="10" xfId="0" applyNumberFormat="1" applyFont="1" applyBorder="1" applyAlignment="1">
      <alignment/>
    </xf>
    <xf numFmtId="185" fontId="8" fillId="14" borderId="10" xfId="0" applyNumberFormat="1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8" fillId="8" borderId="10" xfId="0" applyFont="1" applyFill="1" applyBorder="1" applyAlignment="1">
      <alignment/>
    </xf>
    <xf numFmtId="0" fontId="15" fillId="0" borderId="10" xfId="0" applyFont="1" applyBorder="1" applyAlignment="1" applyProtection="1">
      <alignment horizontal="center" vertical="center" wrapText="1" readingOrder="1"/>
      <protection locked="0"/>
    </xf>
    <xf numFmtId="0" fontId="14" fillId="0" borderId="10" xfId="0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/>
    </xf>
    <xf numFmtId="185" fontId="56" fillId="38" borderId="10" xfId="0" applyNumberFormat="1" applyFont="1" applyFill="1" applyBorder="1" applyAlignment="1">
      <alignment vertical="center"/>
    </xf>
    <xf numFmtId="185" fontId="8" fillId="8" borderId="10" xfId="0" applyNumberFormat="1" applyFont="1" applyFill="1" applyBorder="1" applyAlignment="1">
      <alignment/>
    </xf>
    <xf numFmtId="185" fontId="9" fillId="36" borderId="10" xfId="0" applyNumberFormat="1" applyFont="1" applyFill="1" applyBorder="1" applyAlignment="1">
      <alignment/>
    </xf>
    <xf numFmtId="185" fontId="5" fillId="0" borderId="10" xfId="0" applyNumberFormat="1" applyFont="1" applyBorder="1" applyAlignment="1" applyProtection="1">
      <alignment wrapText="1" readingOrder="1"/>
      <protection locked="0"/>
    </xf>
    <xf numFmtId="185" fontId="8" fillId="0" borderId="10" xfId="0" applyNumberFormat="1" applyFont="1" applyFill="1" applyBorder="1" applyAlignment="1">
      <alignment readingOrder="1"/>
    </xf>
    <xf numFmtId="185" fontId="8" fillId="0" borderId="10" xfId="0" applyNumberFormat="1" applyFont="1" applyFill="1" applyBorder="1" applyAlignment="1">
      <alignment/>
    </xf>
    <xf numFmtId="185" fontId="5" fillId="0" borderId="11" xfId="0" applyNumberFormat="1" applyFont="1" applyFill="1" applyBorder="1" applyAlignment="1" applyProtection="1">
      <alignment vertical="top" wrapText="1" readingOrder="1"/>
      <protection locked="0"/>
    </xf>
    <xf numFmtId="188" fontId="0" fillId="0" borderId="0" xfId="0" applyNumberFormat="1" applyBorder="1" applyAlignment="1">
      <alignment/>
    </xf>
    <xf numFmtId="185" fontId="8" fillId="40" borderId="10" xfId="0" applyNumberFormat="1" applyFont="1" applyFill="1" applyBorder="1" applyAlignment="1">
      <alignment wrapText="1"/>
    </xf>
    <xf numFmtId="185" fontId="3" fillId="41" borderId="10" xfId="0" applyNumberFormat="1" applyFont="1" applyFill="1" applyBorder="1" applyAlignment="1" applyProtection="1">
      <alignment vertical="top" wrapText="1" readingOrder="1"/>
      <protection locked="0"/>
    </xf>
    <xf numFmtId="0" fontId="0" fillId="40" borderId="10" xfId="0" applyFill="1" applyBorder="1" applyAlignment="1">
      <alignment/>
    </xf>
    <xf numFmtId="185" fontId="8" fillId="40" borderId="10" xfId="0" applyNumberFormat="1" applyFont="1" applyFill="1" applyBorder="1" applyAlignment="1">
      <alignment/>
    </xf>
    <xf numFmtId="185" fontId="4" fillId="41" borderId="10" xfId="0" applyNumberFormat="1" applyFont="1" applyFill="1" applyBorder="1" applyAlignment="1" applyProtection="1">
      <alignment vertical="top" wrapText="1" readingOrder="1"/>
      <protection locked="0"/>
    </xf>
    <xf numFmtId="185" fontId="9" fillId="40" borderId="10" xfId="0" applyNumberFormat="1" applyFont="1" applyFill="1" applyBorder="1" applyAlignment="1">
      <alignment/>
    </xf>
    <xf numFmtId="185" fontId="57" fillId="40" borderId="10" xfId="0" applyNumberFormat="1" applyFont="1" applyFill="1" applyBorder="1" applyAlignment="1">
      <alignment/>
    </xf>
    <xf numFmtId="185" fontId="57" fillId="41" borderId="10" xfId="0" applyNumberFormat="1" applyFont="1" applyFill="1" applyBorder="1" applyAlignment="1" applyProtection="1">
      <alignment vertical="top" wrapText="1" readingOrder="1"/>
      <protection locked="0"/>
    </xf>
    <xf numFmtId="190" fontId="57" fillId="40" borderId="10" xfId="0" applyNumberFormat="1" applyFont="1" applyFill="1" applyBorder="1" applyAlignment="1">
      <alignment/>
    </xf>
    <xf numFmtId="185" fontId="0" fillId="40" borderId="10" xfId="0" applyNumberFormat="1" applyFill="1" applyBorder="1" applyAlignment="1">
      <alignment/>
    </xf>
    <xf numFmtId="185" fontId="12" fillId="41" borderId="10" xfId="0" applyNumberFormat="1" applyFont="1" applyFill="1" applyBorder="1" applyAlignment="1" applyProtection="1">
      <alignment vertical="top" wrapText="1" readingOrder="1"/>
      <protection locked="0"/>
    </xf>
    <xf numFmtId="0" fontId="8" fillId="40" borderId="10" xfId="0" applyFont="1" applyFill="1" applyBorder="1" applyAlignment="1">
      <alignment/>
    </xf>
    <xf numFmtId="0" fontId="5" fillId="0" borderId="10" xfId="0" applyFont="1" applyBorder="1" applyAlignment="1" applyProtection="1">
      <alignment horizontal="left" vertical="top" wrapText="1" readingOrder="1"/>
      <protection locked="0"/>
    </xf>
    <xf numFmtId="0" fontId="4" fillId="34" borderId="10" xfId="0" applyFont="1" applyFill="1" applyBorder="1" applyAlignment="1" applyProtection="1">
      <alignment vertical="top" wrapText="1" readingOrder="1"/>
      <protection locked="0"/>
    </xf>
    <xf numFmtId="0" fontId="0" fillId="36" borderId="10" xfId="0" applyFill="1" applyBorder="1" applyAlignment="1">
      <alignment/>
    </xf>
    <xf numFmtId="0" fontId="3" fillId="41" borderId="10" xfId="0" applyFont="1" applyFill="1" applyBorder="1" applyAlignment="1" applyProtection="1">
      <alignment vertical="top" wrapText="1" readingOrder="1"/>
      <protection locked="0"/>
    </xf>
    <xf numFmtId="0" fontId="0" fillId="40" borderId="10" xfId="0" applyFill="1" applyBorder="1" applyAlignment="1">
      <alignment/>
    </xf>
    <xf numFmtId="0" fontId="10" fillId="0" borderId="0" xfId="0" applyFont="1" applyBorder="1" applyAlignment="1" applyProtection="1">
      <alignment horizontal="center" vertical="top" wrapText="1" readingOrder="1"/>
      <protection locked="0"/>
    </xf>
    <xf numFmtId="0" fontId="11" fillId="0" borderId="0" xfId="0" applyFont="1" applyBorder="1" applyAlignment="1">
      <alignment horizontal="center" wrapText="1" readingOrder="1"/>
    </xf>
    <xf numFmtId="0" fontId="3" fillId="37" borderId="10" xfId="0" applyFont="1" applyFill="1" applyBorder="1" applyAlignment="1" applyProtection="1">
      <alignment vertical="top" wrapText="1" readingOrder="1"/>
      <protection locked="0"/>
    </xf>
    <xf numFmtId="0" fontId="0" fillId="38" borderId="10" xfId="0" applyFill="1" applyBorder="1" applyAlignment="1">
      <alignment/>
    </xf>
    <xf numFmtId="0" fontId="12" fillId="37" borderId="10" xfId="0" applyFont="1" applyFill="1" applyBorder="1" applyAlignment="1" applyProtection="1">
      <alignment vertical="center" wrapText="1" readingOrder="1"/>
      <protection locked="0"/>
    </xf>
    <xf numFmtId="0" fontId="0" fillId="38" borderId="10" xfId="0" applyFont="1" applyFill="1" applyBorder="1" applyAlignment="1">
      <alignment vertical="center" wrapText="1"/>
    </xf>
    <xf numFmtId="0" fontId="1" fillId="0" borderId="0" xfId="0" applyFont="1" applyBorder="1" applyAlignment="1" applyProtection="1">
      <alignment vertical="top" wrapText="1" readingOrder="1"/>
      <protection locked="0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wrapText="1"/>
    </xf>
    <xf numFmtId="0" fontId="3" fillId="39" borderId="10" xfId="0" applyFont="1" applyFill="1" applyBorder="1" applyAlignment="1" applyProtection="1">
      <alignment vertical="top" wrapText="1" readingOrder="1"/>
      <protection locked="0"/>
    </xf>
    <xf numFmtId="0" fontId="0" fillId="8" borderId="10" xfId="0" applyFill="1" applyBorder="1" applyAlignment="1">
      <alignment/>
    </xf>
    <xf numFmtId="0" fontId="3" fillId="35" borderId="10" xfId="0" applyFont="1" applyFill="1" applyBorder="1" applyAlignment="1" applyProtection="1">
      <alignment vertical="top" wrapText="1" readingOrder="1"/>
      <protection locked="0"/>
    </xf>
    <xf numFmtId="0" fontId="0" fillId="14" borderId="10" xfId="0" applyFill="1" applyBorder="1" applyAlignment="1">
      <alignment/>
    </xf>
    <xf numFmtId="0" fontId="14" fillId="0" borderId="0" xfId="0" applyFont="1" applyBorder="1" applyAlignment="1">
      <alignment horizontal="center" vertical="center" wrapText="1" readingOrder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FFFFFF"/>
      <rgbColor rgb="00282894"/>
      <rgbColor rgb="003C3C9E"/>
      <rgbColor rgb="005050A8"/>
      <rgbColor rgb="006464B2"/>
      <rgbColor rgb="00FFFF00"/>
      <rgbColor rgb="000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PLANIRANI I OST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V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ARENI RASHODI 202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1</a:t>
            </a:r>
          </a:p>
        </c:rich>
      </c:tx>
      <c:layout>
        <c:manualLayout>
          <c:xMode val="factor"/>
          <c:yMode val="factor"/>
          <c:x val="-0.0035"/>
          <c:y val="0.058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91"/>
          <c:w val="0.96775"/>
          <c:h val="0.839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rashodi!$F$11:$G$11</c:f>
              <c:strCache/>
            </c:strRef>
          </c:cat>
          <c:val>
            <c:numRef>
              <c:f>rashodi!$F$12:$G$12</c:f>
              <c:numCache/>
            </c:numRef>
          </c:val>
          <c:shape val="box"/>
        </c:ser>
        <c:ser>
          <c:idx val="1"/>
          <c:order val="1"/>
          <c:spPr>
            <a:solidFill>
              <a:srgbClr val="92D05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FFFF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rashodi!$F$11:$G$11</c:f>
              <c:strCache/>
            </c:strRef>
          </c:cat>
          <c:val>
            <c:numRef>
              <c:f>rashodi!$F$13:$G$13</c:f>
              <c:numCache/>
            </c:numRef>
          </c:val>
          <c:shape val="box"/>
        </c:ser>
        <c:overlap val="100"/>
        <c:shape val="box"/>
        <c:axId val="12267803"/>
        <c:axId val="43301364"/>
      </c:bar3DChart>
      <c:catAx>
        <c:axId val="122678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301364"/>
        <c:crosses val="autoZero"/>
        <c:auto val="1"/>
        <c:lblOffset val="100"/>
        <c:tickLblSkip val="1"/>
        <c:noMultiLvlLbl val="0"/>
      </c:catAx>
      <c:valAx>
        <c:axId val="433013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26780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OSTVARENO 2020-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PLAN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2021-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OST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V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ARENI RASHODI 202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</a:t>
            </a:r>
          </a:p>
        </c:rich>
      </c:tx>
      <c:layout>
        <c:manualLayout>
          <c:xMode val="factor"/>
          <c:yMode val="factor"/>
          <c:x val="0.07775"/>
          <c:y val="0.057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125"/>
          <c:y val="0.31125"/>
          <c:w val="0.973"/>
          <c:h val="0.66675"/>
        </c:manualLayout>
      </c:layout>
      <c:bar3DChart>
        <c:barDir val="col"/>
        <c:grouping val="clustered"/>
        <c:varyColors val="0"/>
        <c:ser>
          <c:idx val="3"/>
          <c:order val="0"/>
          <c:tx>
            <c:v>1</c:v>
          </c:tx>
          <c:spPr>
            <a:solidFill>
              <a:srgbClr val="C4D3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12700">
                <a:solidFill>
                  <a:srgbClr val="3333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Planirano 2021; ; 10.725.286,89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Ostvareno 2021 ; ; 4.619.955,30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1"/>
            <c:showPercent val="0"/>
          </c:dLbls>
          <c:cat>
            <c:strLit>
              <c:ptCount val="1"/>
              <c:pt idx="0">
                <c:v>Ostvareno 2020</c:v>
              </c:pt>
            </c:strLit>
          </c:cat>
          <c:val>
            <c:numRef>
              <c:f>rashodi!$E$13:$G$13</c:f>
              <c:numCache/>
            </c:numRef>
          </c:val>
          <c:shape val="box"/>
        </c:ser>
        <c:shape val="box"/>
        <c:axId val="54167957"/>
        <c:axId val="17749566"/>
      </c:bar3DChart>
      <c:catAx>
        <c:axId val="54167957"/>
        <c:scaling>
          <c:orientation val="minMax"/>
        </c:scaling>
        <c:axPos val="b"/>
        <c:delete val="1"/>
        <c:majorTickMark val="out"/>
        <c:minorTickMark val="none"/>
        <c:tickLblPos val="nextTo"/>
        <c:crossAx val="17749566"/>
        <c:crosses val="autoZero"/>
        <c:auto val="1"/>
        <c:lblOffset val="100"/>
        <c:tickLblSkip val="1"/>
        <c:noMultiLvlLbl val="0"/>
      </c:catAx>
      <c:valAx>
        <c:axId val="177495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16795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OSTVARENI PRIHODI 20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20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 I 202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1</a:t>
            </a:r>
          </a:p>
        </c:rich>
      </c:tx>
      <c:layout>
        <c:manualLayout>
          <c:xMode val="factor"/>
          <c:yMode val="factor"/>
          <c:x val="0.013"/>
          <c:y val="0.01125"/>
        </c:manualLayout>
      </c:layout>
      <c:spPr>
        <a:noFill/>
        <a:ln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875"/>
          <c:y val="0.12425"/>
          <c:w val="0.9615"/>
          <c:h val="0.8475"/>
        </c:manualLayout>
      </c:layout>
      <c:bar3DChart>
        <c:barDir val="col"/>
        <c:grouping val="percentStacked"/>
        <c:varyColors val="0"/>
        <c:ser>
          <c:idx val="0"/>
          <c:order val="0"/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(prihodi!$E$7,prihodi!$G$7)</c:f>
              <c:numCache/>
            </c:numRef>
          </c:val>
          <c:shape val="box"/>
        </c:ser>
        <c:overlap val="100"/>
        <c:shape val="box"/>
        <c:axId val="25528367"/>
        <c:axId val="28428712"/>
      </c:bar3DChart>
      <c:catAx>
        <c:axId val="255283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428712"/>
        <c:crossesAt val="100000"/>
        <c:auto val="1"/>
        <c:lblOffset val="100"/>
        <c:tickLblSkip val="1"/>
        <c:noMultiLvlLbl val="0"/>
      </c:catAx>
      <c:valAx>
        <c:axId val="284287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52836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176</xdr:row>
      <xdr:rowOff>114300</xdr:rowOff>
    </xdr:from>
    <xdr:to>
      <xdr:col>8</xdr:col>
      <xdr:colOff>28575</xdr:colOff>
      <xdr:row>209</xdr:row>
      <xdr:rowOff>152400</xdr:rowOff>
    </xdr:to>
    <xdr:graphicFrame>
      <xdr:nvGraphicFramePr>
        <xdr:cNvPr id="1" name="Grafikon 7"/>
        <xdr:cNvGraphicFramePr/>
      </xdr:nvGraphicFramePr>
      <xdr:xfrm>
        <a:off x="1104900" y="29051250"/>
        <a:ext cx="64770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571500</xdr:colOff>
      <xdr:row>227</xdr:row>
      <xdr:rowOff>85725</xdr:rowOff>
    </xdr:from>
    <xdr:to>
      <xdr:col>7</xdr:col>
      <xdr:colOff>542925</xdr:colOff>
      <xdr:row>256</xdr:row>
      <xdr:rowOff>76200</xdr:rowOff>
    </xdr:to>
    <xdr:graphicFrame>
      <xdr:nvGraphicFramePr>
        <xdr:cNvPr id="2" name="Grafikon 5"/>
        <xdr:cNvGraphicFramePr/>
      </xdr:nvGraphicFramePr>
      <xdr:xfrm>
        <a:off x="657225" y="37280850"/>
        <a:ext cx="6486525" cy="4686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1790700</xdr:colOff>
      <xdr:row>58</xdr:row>
      <xdr:rowOff>85725</xdr:rowOff>
    </xdr:from>
    <xdr:to>
      <xdr:col>7</xdr:col>
      <xdr:colOff>342900</xdr:colOff>
      <xdr:row>79</xdr:row>
      <xdr:rowOff>28575</xdr:rowOff>
    </xdr:to>
    <xdr:graphicFrame>
      <xdr:nvGraphicFramePr>
        <xdr:cNvPr id="1" name="Grafikon 1"/>
        <xdr:cNvGraphicFramePr/>
      </xdr:nvGraphicFramePr>
      <xdr:xfrm>
        <a:off x="3114675" y="10629900"/>
        <a:ext cx="46958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rilagođeno 2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446E2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J4" sqref="J4"/>
    </sheetView>
  </sheetViews>
  <sheetFormatPr defaultColWidth="9.140625" defaultRowHeight="12.75"/>
  <cols>
    <col min="1" max="1" width="1.28515625" style="0" customWidth="1"/>
    <col min="2" max="2" width="9.7109375" style="0" customWidth="1"/>
    <col min="3" max="3" width="9.421875" style="0" customWidth="1"/>
    <col min="4" max="4" width="21.28125" style="0" customWidth="1"/>
    <col min="5" max="5" width="18.421875" style="0" customWidth="1"/>
    <col min="6" max="6" width="19.7109375" style="0" customWidth="1"/>
    <col min="7" max="7" width="19.140625" style="0" customWidth="1"/>
    <col min="8" max="8" width="14.28125" style="0" customWidth="1"/>
    <col min="9" max="9" width="13.421875" style="0" customWidth="1"/>
    <col min="10" max="10" width="24.7109375" style="0" customWidth="1"/>
    <col min="11" max="11" width="13.421875" style="0" customWidth="1"/>
  </cols>
  <sheetData>
    <row r="1" spans="1:10" ht="6.75" customHeight="1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ht="12.75">
      <c r="A2" s="22"/>
      <c r="B2" s="85"/>
      <c r="C2" s="86"/>
      <c r="D2" s="86"/>
      <c r="E2" s="22"/>
      <c r="F2" s="22"/>
      <c r="G2" s="22"/>
      <c r="H2" s="22"/>
      <c r="I2" s="22"/>
      <c r="J2" s="22"/>
    </row>
    <row r="3" spans="1:10" ht="13.5" customHeight="1">
      <c r="A3" s="22"/>
      <c r="B3" s="85"/>
      <c r="C3" s="86"/>
      <c r="D3" s="86"/>
      <c r="E3" s="22"/>
      <c r="F3" s="22"/>
      <c r="G3" s="22"/>
      <c r="H3" s="22"/>
      <c r="I3" s="22"/>
      <c r="J3" s="22"/>
    </row>
    <row r="4" spans="1:10" ht="15">
      <c r="A4" s="22"/>
      <c r="B4" s="79" t="s">
        <v>267</v>
      </c>
      <c r="C4" s="79"/>
      <c r="D4" s="79"/>
      <c r="E4" s="79"/>
      <c r="F4" s="79"/>
      <c r="G4" s="79"/>
      <c r="H4" s="79"/>
      <c r="I4" s="79"/>
      <c r="J4" s="22"/>
    </row>
    <row r="5" spans="1:10" ht="15">
      <c r="A5" s="22"/>
      <c r="B5" s="24"/>
      <c r="C5" s="24"/>
      <c r="D5" s="80" t="s">
        <v>268</v>
      </c>
      <c r="E5" s="80"/>
      <c r="F5" s="80"/>
      <c r="G5" s="80"/>
      <c r="H5" s="25"/>
      <c r="I5" s="24"/>
      <c r="J5" s="22"/>
    </row>
    <row r="6" spans="1:10" ht="3.75" customHeight="1">
      <c r="A6" s="22"/>
      <c r="B6" s="23"/>
      <c r="C6" s="23"/>
      <c r="D6" s="23"/>
      <c r="E6" s="23"/>
      <c r="F6" s="23"/>
      <c r="G6" s="23"/>
      <c r="H6" s="23"/>
      <c r="I6" s="23"/>
      <c r="J6" s="22"/>
    </row>
    <row r="7" spans="1:10" ht="24" customHeight="1">
      <c r="A7" s="22"/>
      <c r="B7" s="23"/>
      <c r="C7" s="23"/>
      <c r="D7" s="92" t="s">
        <v>269</v>
      </c>
      <c r="E7" s="92"/>
      <c r="F7" s="92"/>
      <c r="G7" s="92"/>
      <c r="H7" s="92"/>
      <c r="I7" s="23"/>
      <c r="J7" s="22"/>
    </row>
    <row r="8" spans="1:10" ht="3" customHeight="1">
      <c r="A8" s="22"/>
      <c r="B8" s="22"/>
      <c r="C8" s="22"/>
      <c r="D8" s="92"/>
      <c r="E8" s="92"/>
      <c r="F8" s="92"/>
      <c r="G8" s="92"/>
      <c r="H8" s="92"/>
      <c r="I8" s="22"/>
      <c r="J8" s="22"/>
    </row>
    <row r="9" spans="1:10" ht="3.75" customHeight="1">
      <c r="A9" s="22"/>
      <c r="B9" s="22"/>
      <c r="C9" s="22"/>
      <c r="D9" s="92"/>
      <c r="E9" s="92"/>
      <c r="F9" s="92"/>
      <c r="G9" s="92"/>
      <c r="H9" s="92"/>
      <c r="I9" s="22"/>
      <c r="J9" s="22"/>
    </row>
    <row r="10" spans="1:9" ht="6.75" customHeight="1">
      <c r="A10" s="22"/>
      <c r="B10" s="22"/>
      <c r="C10" s="22"/>
      <c r="D10" s="22"/>
      <c r="E10" s="22"/>
      <c r="F10" s="22"/>
      <c r="G10" s="22"/>
      <c r="H10" s="22"/>
      <c r="I10" s="22"/>
    </row>
    <row r="11" spans="2:9" ht="32.25" customHeight="1">
      <c r="B11" s="1" t="s">
        <v>0</v>
      </c>
      <c r="C11" s="1" t="s">
        <v>1</v>
      </c>
      <c r="D11" s="1" t="s">
        <v>2</v>
      </c>
      <c r="E11" s="12" t="s">
        <v>270</v>
      </c>
      <c r="F11" s="2" t="s">
        <v>271</v>
      </c>
      <c r="G11" s="11" t="s">
        <v>272</v>
      </c>
      <c r="H11" s="11" t="s">
        <v>261</v>
      </c>
      <c r="I11" s="12" t="s">
        <v>262</v>
      </c>
    </row>
    <row r="12" spans="2:9" ht="12.75" customHeight="1">
      <c r="B12" s="3">
        <v>1</v>
      </c>
      <c r="C12" s="3">
        <v>2</v>
      </c>
      <c r="D12" s="3">
        <v>3</v>
      </c>
      <c r="E12" s="4">
        <v>4</v>
      </c>
      <c r="F12" s="3">
        <v>5</v>
      </c>
      <c r="G12" s="3">
        <v>6</v>
      </c>
      <c r="H12" s="13">
        <v>7</v>
      </c>
      <c r="I12" s="14">
        <v>8</v>
      </c>
    </row>
    <row r="13" spans="2:11" ht="51" customHeight="1">
      <c r="B13" s="83" t="s">
        <v>257</v>
      </c>
      <c r="C13" s="84"/>
      <c r="D13" s="84"/>
      <c r="E13" s="26">
        <f>+E19+E49+E66+E75++E105+E113+E116+E119+E125+E133+E136</f>
        <v>4344282.92</v>
      </c>
      <c r="F13" s="26">
        <f>+F19+F49+F66+F75++F105+F113+F116++F119+F125+F133+F136</f>
        <v>10725286.89</v>
      </c>
      <c r="G13" s="26">
        <f>+G19+G49+G66+G75+G105+G116+G125+G133+G136</f>
        <v>4619955.3</v>
      </c>
      <c r="H13" s="26">
        <f>+G13/E13*100</f>
        <v>106.34563597897532</v>
      </c>
      <c r="I13" s="54">
        <f>+G13/F13*100</f>
        <v>43.07535404304695</v>
      </c>
      <c r="K13" s="34"/>
    </row>
    <row r="14" spans="2:11" ht="12.75">
      <c r="B14" s="81" t="s">
        <v>4</v>
      </c>
      <c r="C14" s="82"/>
      <c r="D14" s="82"/>
      <c r="E14" s="27"/>
      <c r="F14" s="28"/>
      <c r="G14" s="28"/>
      <c r="H14" s="28"/>
      <c r="I14" s="29"/>
      <c r="K14" s="34"/>
    </row>
    <row r="15" spans="2:11" ht="12.75">
      <c r="B15" s="81" t="s">
        <v>5</v>
      </c>
      <c r="C15" s="82"/>
      <c r="D15" s="82"/>
      <c r="E15" s="27"/>
      <c r="F15" s="28"/>
      <c r="G15" s="28"/>
      <c r="H15" s="28"/>
      <c r="I15" s="29"/>
      <c r="K15" s="15"/>
    </row>
    <row r="16" spans="2:9" ht="12.75">
      <c r="B16" s="81" t="s">
        <v>6</v>
      </c>
      <c r="C16" s="82"/>
      <c r="D16" s="82"/>
      <c r="E16" s="27"/>
      <c r="F16" s="28"/>
      <c r="G16" s="28"/>
      <c r="H16" s="28"/>
      <c r="I16" s="29"/>
    </row>
    <row r="17" spans="2:9" ht="12.75">
      <c r="B17" s="81" t="s">
        <v>7</v>
      </c>
      <c r="C17" s="82"/>
      <c r="D17" s="82"/>
      <c r="E17" s="27"/>
      <c r="F17" s="28"/>
      <c r="G17" s="28"/>
      <c r="H17" s="28"/>
      <c r="I17" s="29"/>
    </row>
    <row r="18" spans="2:9" ht="12.75">
      <c r="B18" s="81" t="s">
        <v>8</v>
      </c>
      <c r="C18" s="82"/>
      <c r="D18" s="82"/>
      <c r="E18" s="27"/>
      <c r="F18" s="28"/>
      <c r="G18" s="28"/>
      <c r="H18" s="28"/>
      <c r="I18" s="29"/>
    </row>
    <row r="19" spans="2:11" ht="12.75">
      <c r="B19" s="75" t="s">
        <v>9</v>
      </c>
      <c r="C19" s="76"/>
      <c r="D19" s="76"/>
      <c r="E19" s="41">
        <f>SUM(E20:E47)</f>
        <v>232953.66999999998</v>
      </c>
      <c r="F19" s="42">
        <f>+F20+F21+F22+F23+F24+F25+F26+F27+F28+F29+F30+F31+F32+F33+F34+F35+F36+F37+F38+F39+F40+F41+F42+F43+F44+F45+F46+F47</f>
        <v>575020</v>
      </c>
      <c r="G19" s="42">
        <f>+G20+G21+G22+G23+G24+G25+G26+G27+G28+G29+G30+G31+G32+G33+G34+G35+G36+G37+G38+G39+G40+G41+G42+G43+G44+G45+G46+G47</f>
        <v>235549.79000000004</v>
      </c>
      <c r="H19" s="43">
        <f>+G19/E19*100</f>
        <v>101.11443618810559</v>
      </c>
      <c r="I19" s="44">
        <f>+G19/F19*100</f>
        <v>40.96375604326807</v>
      </c>
      <c r="J19" s="15"/>
      <c r="K19" s="34"/>
    </row>
    <row r="20" spans="2:9" ht="12.75" customHeight="1">
      <c r="B20" s="7" t="s">
        <v>10</v>
      </c>
      <c r="C20" s="7" t="s">
        <v>11</v>
      </c>
      <c r="D20" s="7" t="s">
        <v>12</v>
      </c>
      <c r="E20" s="17">
        <v>0</v>
      </c>
      <c r="F20" s="8">
        <v>6000</v>
      </c>
      <c r="G20" s="8">
        <v>2000</v>
      </c>
      <c r="H20" s="8"/>
      <c r="I20" s="40">
        <f>+G20/F20*100</f>
        <v>33.33333333333333</v>
      </c>
    </row>
    <row r="21" spans="2:11" ht="12.75">
      <c r="B21" s="7" t="s">
        <v>13</v>
      </c>
      <c r="C21" s="7" t="s">
        <v>14</v>
      </c>
      <c r="D21" s="7" t="s">
        <v>15</v>
      </c>
      <c r="E21" s="17">
        <v>10009.02</v>
      </c>
      <c r="F21" s="8">
        <v>12660</v>
      </c>
      <c r="G21" s="8">
        <v>3890.15</v>
      </c>
      <c r="H21" s="8">
        <f>+G21/E21*100</f>
        <v>38.866442468893055</v>
      </c>
      <c r="I21" s="40">
        <f aca="true" t="shared" si="0" ref="I21:I46">+G21/F21*100</f>
        <v>30.727883096366508</v>
      </c>
      <c r="K21" s="34"/>
    </row>
    <row r="22" spans="2:9" ht="12.75" customHeight="1">
      <c r="B22" s="7" t="s">
        <v>16</v>
      </c>
      <c r="C22" s="7" t="s">
        <v>17</v>
      </c>
      <c r="D22" s="7" t="s">
        <v>18</v>
      </c>
      <c r="E22" s="17">
        <v>0</v>
      </c>
      <c r="F22" s="8">
        <v>3000</v>
      </c>
      <c r="G22" s="8">
        <v>2350</v>
      </c>
      <c r="H22" s="8" t="e">
        <f aca="true" t="shared" si="1" ref="H22:H46">+G22/E22*100</f>
        <v>#DIV/0!</v>
      </c>
      <c r="I22" s="40">
        <f t="shared" si="0"/>
        <v>78.33333333333333</v>
      </c>
    </row>
    <row r="23" spans="2:11" ht="12.75" customHeight="1">
      <c r="B23" s="7" t="s">
        <v>19</v>
      </c>
      <c r="C23" s="7" t="s">
        <v>20</v>
      </c>
      <c r="D23" s="7" t="s">
        <v>21</v>
      </c>
      <c r="E23" s="17">
        <v>3122</v>
      </c>
      <c r="F23" s="8">
        <v>10500</v>
      </c>
      <c r="G23" s="8">
        <v>3854</v>
      </c>
      <c r="H23" s="8">
        <f t="shared" si="1"/>
        <v>123.44650864830238</v>
      </c>
      <c r="I23" s="40">
        <f t="shared" si="0"/>
        <v>36.70476190476191</v>
      </c>
      <c r="K23" s="61"/>
    </row>
    <row r="24" spans="2:11" ht="12.75" customHeight="1">
      <c r="B24" s="7" t="s">
        <v>22</v>
      </c>
      <c r="C24" s="7" t="s">
        <v>23</v>
      </c>
      <c r="D24" s="7" t="s">
        <v>24</v>
      </c>
      <c r="E24" s="17">
        <v>42862.32</v>
      </c>
      <c r="F24" s="8">
        <v>101860</v>
      </c>
      <c r="G24" s="8">
        <v>39505.18</v>
      </c>
      <c r="H24" s="8">
        <f t="shared" si="1"/>
        <v>92.16761948489956</v>
      </c>
      <c r="I24" s="40">
        <f t="shared" si="0"/>
        <v>38.78380129589633</v>
      </c>
      <c r="K24" s="22"/>
    </row>
    <row r="25" spans="2:11" ht="12.75">
      <c r="B25" s="7" t="s">
        <v>25</v>
      </c>
      <c r="C25" s="7" t="s">
        <v>26</v>
      </c>
      <c r="D25" s="7" t="s">
        <v>27</v>
      </c>
      <c r="E25" s="17">
        <v>135641.12</v>
      </c>
      <c r="F25" s="8">
        <v>300000</v>
      </c>
      <c r="G25" s="8">
        <v>131667.37</v>
      </c>
      <c r="H25" s="8">
        <f t="shared" si="1"/>
        <v>97.07039428751399</v>
      </c>
      <c r="I25" s="40">
        <f t="shared" si="0"/>
        <v>43.88912333333333</v>
      </c>
      <c r="J25" s="60"/>
      <c r="K25" s="22"/>
    </row>
    <row r="26" spans="2:11" ht="12.75" customHeight="1">
      <c r="B26" s="7" t="s">
        <v>28</v>
      </c>
      <c r="C26" s="7" t="s">
        <v>29</v>
      </c>
      <c r="D26" s="7" t="s">
        <v>30</v>
      </c>
      <c r="E26" s="17">
        <v>0</v>
      </c>
      <c r="F26" s="8">
        <v>0</v>
      </c>
      <c r="G26" s="8">
        <v>0</v>
      </c>
      <c r="H26" s="8"/>
      <c r="I26" s="40"/>
      <c r="J26" s="60"/>
      <c r="K26" s="22"/>
    </row>
    <row r="27" spans="2:10" ht="12.75">
      <c r="B27" s="7" t="s">
        <v>31</v>
      </c>
      <c r="C27" s="7" t="s">
        <v>32</v>
      </c>
      <c r="D27" s="7" t="s">
        <v>33</v>
      </c>
      <c r="E27" s="17">
        <v>2659</v>
      </c>
      <c r="F27" s="8">
        <v>19000</v>
      </c>
      <c r="G27" s="8">
        <v>1399</v>
      </c>
      <c r="H27" s="8">
        <f t="shared" si="1"/>
        <v>52.613764573147805</v>
      </c>
      <c r="I27" s="40">
        <f t="shared" si="0"/>
        <v>7.363157894736842</v>
      </c>
      <c r="J27" s="15"/>
    </row>
    <row r="28" spans="2:9" ht="12.75" customHeight="1">
      <c r="B28" s="7" t="s">
        <v>34</v>
      </c>
      <c r="C28" s="7" t="s">
        <v>35</v>
      </c>
      <c r="D28" s="7" t="s">
        <v>36</v>
      </c>
      <c r="E28" s="17">
        <v>0</v>
      </c>
      <c r="F28" s="8">
        <v>2000</v>
      </c>
      <c r="G28" s="8">
        <v>0</v>
      </c>
      <c r="H28" s="8"/>
      <c r="I28" s="40">
        <f t="shared" si="0"/>
        <v>0</v>
      </c>
    </row>
    <row r="29" spans="2:9" ht="12.75" customHeight="1">
      <c r="B29" s="7" t="s">
        <v>37</v>
      </c>
      <c r="C29" s="7" t="s">
        <v>38</v>
      </c>
      <c r="D29" s="7" t="s">
        <v>39</v>
      </c>
      <c r="E29" s="17">
        <v>8127.35</v>
      </c>
      <c r="F29" s="8">
        <v>23000</v>
      </c>
      <c r="G29" s="8">
        <v>9894.54</v>
      </c>
      <c r="H29" s="8">
        <f t="shared" si="1"/>
        <v>121.7437418100611</v>
      </c>
      <c r="I29" s="40">
        <f t="shared" si="0"/>
        <v>43.019739130434786</v>
      </c>
    </row>
    <row r="30" spans="2:9" ht="12.75">
      <c r="B30" s="7" t="s">
        <v>40</v>
      </c>
      <c r="C30" s="7" t="s">
        <v>41</v>
      </c>
      <c r="D30" s="7" t="s">
        <v>42</v>
      </c>
      <c r="E30" s="17">
        <v>0</v>
      </c>
      <c r="F30" s="8">
        <v>0</v>
      </c>
      <c r="G30" s="8">
        <v>0</v>
      </c>
      <c r="H30" s="8"/>
      <c r="I30" s="40"/>
    </row>
    <row r="31" spans="2:9" ht="12.75" customHeight="1">
      <c r="B31" s="7" t="s">
        <v>43</v>
      </c>
      <c r="C31" s="7" t="s">
        <v>44</v>
      </c>
      <c r="D31" s="7" t="s">
        <v>45</v>
      </c>
      <c r="E31" s="17">
        <v>0</v>
      </c>
      <c r="F31" s="8">
        <v>0</v>
      </c>
      <c r="G31" s="8">
        <v>0</v>
      </c>
      <c r="H31" s="8"/>
      <c r="I31" s="40"/>
    </row>
    <row r="32" spans="2:9" ht="12.75" customHeight="1">
      <c r="B32" s="7" t="s">
        <v>46</v>
      </c>
      <c r="C32" s="7" t="s">
        <v>47</v>
      </c>
      <c r="D32" s="7" t="s">
        <v>48</v>
      </c>
      <c r="E32" s="17">
        <v>960</v>
      </c>
      <c r="F32" s="8">
        <v>2000</v>
      </c>
      <c r="G32" s="8">
        <v>960</v>
      </c>
      <c r="H32" s="8">
        <f t="shared" si="1"/>
        <v>100</v>
      </c>
      <c r="I32" s="40">
        <f t="shared" si="0"/>
        <v>48</v>
      </c>
    </row>
    <row r="33" spans="2:9" ht="12.75">
      <c r="B33" s="7" t="s">
        <v>49</v>
      </c>
      <c r="C33" s="7" t="s">
        <v>50</v>
      </c>
      <c r="D33" s="7" t="s">
        <v>51</v>
      </c>
      <c r="E33" s="17">
        <v>10573.91</v>
      </c>
      <c r="F33" s="8">
        <v>27000</v>
      </c>
      <c r="G33" s="8">
        <v>11925.35</v>
      </c>
      <c r="H33" s="8">
        <f t="shared" si="1"/>
        <v>112.78089183660538</v>
      </c>
      <c r="I33" s="40">
        <f t="shared" si="0"/>
        <v>44.16796296296297</v>
      </c>
    </row>
    <row r="34" spans="2:9" ht="12.75">
      <c r="B34" s="7" t="s">
        <v>52</v>
      </c>
      <c r="C34" s="7" t="s">
        <v>53</v>
      </c>
      <c r="D34" s="7" t="s">
        <v>54</v>
      </c>
      <c r="E34" s="17">
        <v>1050</v>
      </c>
      <c r="F34" s="8">
        <v>2500</v>
      </c>
      <c r="G34" s="8">
        <v>1050</v>
      </c>
      <c r="H34" s="8">
        <f t="shared" si="1"/>
        <v>100</v>
      </c>
      <c r="I34" s="40">
        <f t="shared" si="0"/>
        <v>42</v>
      </c>
    </row>
    <row r="35" spans="2:9" ht="12.75" customHeight="1">
      <c r="B35" s="7" t="s">
        <v>55</v>
      </c>
      <c r="C35" s="7" t="s">
        <v>56</v>
      </c>
      <c r="D35" s="7" t="s">
        <v>57</v>
      </c>
      <c r="E35" s="17">
        <v>1760.69</v>
      </c>
      <c r="F35" s="8">
        <v>19000</v>
      </c>
      <c r="G35" s="8">
        <v>12535.69</v>
      </c>
      <c r="H35" s="8">
        <f t="shared" si="1"/>
        <v>711.9759866870374</v>
      </c>
      <c r="I35" s="40">
        <f t="shared" si="0"/>
        <v>65.97731578947369</v>
      </c>
    </row>
    <row r="36" spans="2:9" ht="12.75" customHeight="1">
      <c r="B36" s="7" t="s">
        <v>58</v>
      </c>
      <c r="C36" s="7" t="s">
        <v>59</v>
      </c>
      <c r="D36" s="7" t="s">
        <v>60</v>
      </c>
      <c r="E36" s="17">
        <v>468.75</v>
      </c>
      <c r="F36" s="8">
        <v>2000</v>
      </c>
      <c r="G36" s="8">
        <v>468.75</v>
      </c>
      <c r="H36" s="8">
        <f t="shared" si="1"/>
        <v>100</v>
      </c>
      <c r="I36" s="40">
        <f t="shared" si="0"/>
        <v>23.4375</v>
      </c>
    </row>
    <row r="37" spans="2:9" ht="12.75">
      <c r="B37" s="7" t="s">
        <v>61</v>
      </c>
      <c r="C37" s="7" t="s">
        <v>62</v>
      </c>
      <c r="D37" s="7" t="s">
        <v>63</v>
      </c>
      <c r="E37" s="17">
        <v>4481.25</v>
      </c>
      <c r="F37" s="8">
        <v>8500</v>
      </c>
      <c r="G37" s="8">
        <v>2812.5</v>
      </c>
      <c r="H37" s="8">
        <f t="shared" si="1"/>
        <v>62.76150627615063</v>
      </c>
      <c r="I37" s="40">
        <f t="shared" si="0"/>
        <v>33.088235294117645</v>
      </c>
    </row>
    <row r="38" spans="2:9" ht="12.75">
      <c r="B38" s="7" t="s">
        <v>64</v>
      </c>
      <c r="C38" s="7" t="s">
        <v>65</v>
      </c>
      <c r="D38" s="7" t="s">
        <v>66</v>
      </c>
      <c r="E38" s="17">
        <v>1790</v>
      </c>
      <c r="F38" s="8">
        <v>5000</v>
      </c>
      <c r="G38" s="8">
        <v>0</v>
      </c>
      <c r="H38" s="8">
        <f t="shared" si="1"/>
        <v>0</v>
      </c>
      <c r="I38" s="40">
        <f t="shared" si="0"/>
        <v>0</v>
      </c>
    </row>
    <row r="39" spans="2:9" ht="12.75" customHeight="1">
      <c r="B39" s="7" t="s">
        <v>67</v>
      </c>
      <c r="C39" s="7" t="s">
        <v>68</v>
      </c>
      <c r="D39" s="7" t="s">
        <v>69</v>
      </c>
      <c r="E39" s="17">
        <v>285.8</v>
      </c>
      <c r="F39" s="8">
        <v>400</v>
      </c>
      <c r="G39" s="8">
        <v>0</v>
      </c>
      <c r="H39" s="8">
        <f t="shared" si="1"/>
        <v>0</v>
      </c>
      <c r="I39" s="40">
        <f t="shared" si="0"/>
        <v>0</v>
      </c>
    </row>
    <row r="40" spans="2:9" ht="12.75">
      <c r="B40" s="7" t="s">
        <v>70</v>
      </c>
      <c r="C40" s="7" t="s">
        <v>71</v>
      </c>
      <c r="D40" s="7" t="s">
        <v>72</v>
      </c>
      <c r="E40" s="17">
        <v>571.9</v>
      </c>
      <c r="F40" s="8">
        <v>3200</v>
      </c>
      <c r="G40" s="8">
        <v>1143.8</v>
      </c>
      <c r="H40" s="8">
        <f t="shared" si="1"/>
        <v>200</v>
      </c>
      <c r="I40" s="40">
        <f t="shared" si="0"/>
        <v>35.74375</v>
      </c>
    </row>
    <row r="41" spans="2:9" ht="12.75">
      <c r="B41" s="7" t="s">
        <v>73</v>
      </c>
      <c r="C41" s="7" t="s">
        <v>74</v>
      </c>
      <c r="D41" s="7" t="s">
        <v>75</v>
      </c>
      <c r="E41" s="17">
        <v>0</v>
      </c>
      <c r="F41" s="8">
        <v>1500</v>
      </c>
      <c r="G41" s="8">
        <v>531.92</v>
      </c>
      <c r="H41" s="8" t="e">
        <f t="shared" si="1"/>
        <v>#DIV/0!</v>
      </c>
      <c r="I41" s="40">
        <f t="shared" si="0"/>
        <v>35.46133333333333</v>
      </c>
    </row>
    <row r="42" spans="2:9" ht="12.75">
      <c r="B42" s="7" t="s">
        <v>76</v>
      </c>
      <c r="C42" s="7" t="s">
        <v>77</v>
      </c>
      <c r="D42" s="7" t="s">
        <v>78</v>
      </c>
      <c r="E42" s="17">
        <v>650</v>
      </c>
      <c r="F42" s="8">
        <v>1100</v>
      </c>
      <c r="G42" s="8">
        <v>950</v>
      </c>
      <c r="H42" s="8">
        <f t="shared" si="1"/>
        <v>146.15384615384613</v>
      </c>
      <c r="I42" s="40">
        <f t="shared" si="0"/>
        <v>86.36363636363636</v>
      </c>
    </row>
    <row r="43" spans="2:9" ht="12.75">
      <c r="B43" s="7" t="s">
        <v>79</v>
      </c>
      <c r="C43" s="7" t="s">
        <v>80</v>
      </c>
      <c r="D43" s="7" t="s">
        <v>81</v>
      </c>
      <c r="E43" s="17">
        <v>7888.33</v>
      </c>
      <c r="F43" s="8">
        <v>20000</v>
      </c>
      <c r="G43" s="8">
        <v>7869.72</v>
      </c>
      <c r="H43" s="8">
        <f t="shared" si="1"/>
        <v>99.76408187791333</v>
      </c>
      <c r="I43" s="40">
        <f t="shared" si="0"/>
        <v>39.3486</v>
      </c>
    </row>
    <row r="44" spans="2:9" ht="12.75" customHeight="1">
      <c r="B44" s="7" t="s">
        <v>82</v>
      </c>
      <c r="C44" s="7" t="s">
        <v>83</v>
      </c>
      <c r="D44" s="7" t="s">
        <v>84</v>
      </c>
      <c r="E44" s="17">
        <v>0</v>
      </c>
      <c r="F44" s="8">
        <v>2500</v>
      </c>
      <c r="G44" s="8">
        <v>638.25</v>
      </c>
      <c r="H44" s="8" t="e">
        <f t="shared" si="1"/>
        <v>#DIV/0!</v>
      </c>
      <c r="I44" s="40">
        <f t="shared" si="0"/>
        <v>25.53</v>
      </c>
    </row>
    <row r="45" spans="2:9" ht="12.75" customHeight="1">
      <c r="B45" s="7" t="s">
        <v>85</v>
      </c>
      <c r="C45" s="7" t="s">
        <v>86</v>
      </c>
      <c r="D45" s="7" t="s">
        <v>87</v>
      </c>
      <c r="E45" s="17">
        <v>10.2</v>
      </c>
      <c r="F45" s="8">
        <v>300</v>
      </c>
      <c r="G45" s="8">
        <v>0</v>
      </c>
      <c r="H45" s="8">
        <f t="shared" si="1"/>
        <v>0</v>
      </c>
      <c r="I45" s="40">
        <f t="shared" si="0"/>
        <v>0</v>
      </c>
    </row>
    <row r="46" spans="2:9" ht="12.75">
      <c r="B46" s="7" t="s">
        <v>88</v>
      </c>
      <c r="C46" s="7" t="s">
        <v>89</v>
      </c>
      <c r="D46" s="7" t="s">
        <v>90</v>
      </c>
      <c r="E46" s="17">
        <v>42.03</v>
      </c>
      <c r="F46" s="8">
        <v>2000</v>
      </c>
      <c r="G46" s="8">
        <v>103.57</v>
      </c>
      <c r="H46" s="8">
        <f t="shared" si="1"/>
        <v>246.4192243635498</v>
      </c>
      <c r="I46" s="40">
        <f t="shared" si="0"/>
        <v>5.1785</v>
      </c>
    </row>
    <row r="47" spans="2:9" ht="12.75">
      <c r="B47" s="7" t="s">
        <v>91</v>
      </c>
      <c r="C47" s="7" t="s">
        <v>92</v>
      </c>
      <c r="D47" s="7" t="s">
        <v>93</v>
      </c>
      <c r="E47" s="17">
        <v>0</v>
      </c>
      <c r="F47" s="8">
        <v>0</v>
      </c>
      <c r="G47" s="8">
        <v>0</v>
      </c>
      <c r="H47" s="8"/>
      <c r="I47" s="21"/>
    </row>
    <row r="48" spans="2:9" ht="12.75">
      <c r="B48" s="77" t="s">
        <v>94</v>
      </c>
      <c r="C48" s="78"/>
      <c r="D48" s="78"/>
      <c r="E48" s="62"/>
      <c r="F48" s="63"/>
      <c r="G48" s="63"/>
      <c r="H48" s="63"/>
      <c r="I48" s="64"/>
    </row>
    <row r="49" spans="2:9" ht="12.75">
      <c r="B49" s="75" t="s">
        <v>95</v>
      </c>
      <c r="C49" s="76"/>
      <c r="D49" s="76"/>
      <c r="E49" s="16">
        <f>SUM(E50:E65)</f>
        <v>2097.26</v>
      </c>
      <c r="F49" s="16">
        <f>SUM(F50:F65)</f>
        <v>29000</v>
      </c>
      <c r="G49" s="16">
        <f>SUM(G50:G65)</f>
        <v>305.05</v>
      </c>
      <c r="H49" s="9">
        <f>+G49/E49*100</f>
        <v>14.545168457892679</v>
      </c>
      <c r="I49" s="56">
        <f>+G49/F49*100</f>
        <v>1.051896551724138</v>
      </c>
    </row>
    <row r="50" spans="2:9" ht="12.75" customHeight="1">
      <c r="B50" s="7" t="s">
        <v>96</v>
      </c>
      <c r="C50" s="7" t="s">
        <v>97</v>
      </c>
      <c r="D50" s="7" t="s">
        <v>98</v>
      </c>
      <c r="E50" s="17">
        <v>0</v>
      </c>
      <c r="F50" s="8">
        <v>1499</v>
      </c>
      <c r="G50" s="8">
        <v>0</v>
      </c>
      <c r="H50" s="30" t="e">
        <f>+G50/E50</f>
        <v>#DIV/0!</v>
      </c>
      <c r="I50" s="47">
        <f>+G50/F50</f>
        <v>0</v>
      </c>
    </row>
    <row r="51" spans="2:9" ht="12.75" customHeight="1">
      <c r="B51" s="7" t="s">
        <v>10</v>
      </c>
      <c r="C51" s="7" t="s">
        <v>99</v>
      </c>
      <c r="D51" s="7" t="s">
        <v>100</v>
      </c>
      <c r="E51" s="17">
        <v>0</v>
      </c>
      <c r="F51" s="8">
        <v>100</v>
      </c>
      <c r="G51" s="8">
        <v>0</v>
      </c>
      <c r="H51" s="30"/>
      <c r="I51" s="47"/>
    </row>
    <row r="52" spans="2:9" ht="12.75" customHeight="1">
      <c r="B52" s="7" t="s">
        <v>101</v>
      </c>
      <c r="C52" s="7" t="s">
        <v>102</v>
      </c>
      <c r="D52" s="7" t="s">
        <v>103</v>
      </c>
      <c r="E52" s="17">
        <v>0</v>
      </c>
      <c r="F52" s="8">
        <v>81</v>
      </c>
      <c r="G52" s="8">
        <v>0</v>
      </c>
      <c r="H52" s="30" t="e">
        <f>+G52/E52</f>
        <v>#DIV/0!</v>
      </c>
      <c r="I52" s="47">
        <f>+G52/F52</f>
        <v>0</v>
      </c>
    </row>
    <row r="53" spans="2:10" ht="12.75" customHeight="1">
      <c r="B53" s="7" t="s">
        <v>104</v>
      </c>
      <c r="C53" s="7" t="s">
        <v>105</v>
      </c>
      <c r="D53" s="7" t="s">
        <v>106</v>
      </c>
      <c r="E53" s="17">
        <v>0</v>
      </c>
      <c r="F53" s="8">
        <v>0</v>
      </c>
      <c r="G53" s="8">
        <v>0</v>
      </c>
      <c r="H53" s="30"/>
      <c r="I53" s="47"/>
      <c r="J53" s="15"/>
    </row>
    <row r="54" spans="2:9" ht="12.75" customHeight="1">
      <c r="B54" s="7" t="s">
        <v>22</v>
      </c>
      <c r="C54" s="7" t="s">
        <v>107</v>
      </c>
      <c r="D54" s="7" t="s">
        <v>24</v>
      </c>
      <c r="E54" s="17">
        <v>398.26</v>
      </c>
      <c r="F54" s="8">
        <v>3000</v>
      </c>
      <c r="G54" s="8">
        <v>0</v>
      </c>
      <c r="H54" s="30">
        <f>+G54/E54*100</f>
        <v>0</v>
      </c>
      <c r="I54" s="47">
        <f>+G54/F54*100</f>
        <v>0</v>
      </c>
    </row>
    <row r="55" spans="2:10" ht="12.75">
      <c r="B55" s="7" t="s">
        <v>108</v>
      </c>
      <c r="C55" s="7" t="s">
        <v>109</v>
      </c>
      <c r="D55" s="7" t="s">
        <v>110</v>
      </c>
      <c r="E55" s="17">
        <v>0</v>
      </c>
      <c r="F55" s="8">
        <v>1000</v>
      </c>
      <c r="G55" s="8">
        <v>0</v>
      </c>
      <c r="H55" s="30"/>
      <c r="I55" s="47">
        <f aca="true" t="shared" si="2" ref="I55:I65">+G55/F55*100</f>
        <v>0</v>
      </c>
      <c r="J55" s="15"/>
    </row>
    <row r="56" spans="2:9" ht="12.75">
      <c r="B56" s="7" t="s">
        <v>31</v>
      </c>
      <c r="C56" s="7" t="s">
        <v>111</v>
      </c>
      <c r="D56" s="7" t="s">
        <v>33</v>
      </c>
      <c r="E56" s="17">
        <v>0</v>
      </c>
      <c r="F56" s="8">
        <v>1500</v>
      </c>
      <c r="G56" s="8">
        <v>0</v>
      </c>
      <c r="H56" s="30"/>
      <c r="I56" s="47">
        <f t="shared" si="2"/>
        <v>0</v>
      </c>
    </row>
    <row r="57" spans="2:9" ht="12.75">
      <c r="B57" s="7" t="s">
        <v>64</v>
      </c>
      <c r="C57" s="7" t="s">
        <v>112</v>
      </c>
      <c r="D57" s="7" t="s">
        <v>66</v>
      </c>
      <c r="E57" s="17">
        <v>0</v>
      </c>
      <c r="F57" s="8">
        <v>200</v>
      </c>
      <c r="G57" s="8">
        <v>0</v>
      </c>
      <c r="H57" s="30"/>
      <c r="I57" s="47">
        <f t="shared" si="2"/>
        <v>0</v>
      </c>
    </row>
    <row r="58" spans="2:9" ht="12.75" customHeight="1">
      <c r="B58" s="7" t="s">
        <v>67</v>
      </c>
      <c r="C58" s="7" t="s">
        <v>113</v>
      </c>
      <c r="D58" s="7" t="s">
        <v>69</v>
      </c>
      <c r="E58" s="17">
        <v>0</v>
      </c>
      <c r="F58" s="8">
        <v>4500</v>
      </c>
      <c r="G58" s="8">
        <v>0</v>
      </c>
      <c r="H58" s="30" t="e">
        <f>+G58/E58*100</f>
        <v>#DIV/0!</v>
      </c>
      <c r="I58" s="47">
        <f t="shared" si="2"/>
        <v>0</v>
      </c>
    </row>
    <row r="59" spans="2:9" ht="12.75">
      <c r="B59" s="7" t="s">
        <v>73</v>
      </c>
      <c r="C59" s="7" t="s">
        <v>114</v>
      </c>
      <c r="D59" s="7" t="s">
        <v>75</v>
      </c>
      <c r="E59" s="17">
        <v>0</v>
      </c>
      <c r="F59" s="8">
        <v>1000</v>
      </c>
      <c r="G59" s="8">
        <v>0</v>
      </c>
      <c r="H59" s="30"/>
      <c r="I59" s="47">
        <f t="shared" si="2"/>
        <v>0</v>
      </c>
    </row>
    <row r="60" spans="2:9" ht="12.75">
      <c r="B60" s="7" t="s">
        <v>76</v>
      </c>
      <c r="C60" s="7" t="s">
        <v>115</v>
      </c>
      <c r="D60" s="7" t="s">
        <v>116</v>
      </c>
      <c r="E60" s="17">
        <v>100</v>
      </c>
      <c r="F60" s="8">
        <v>200</v>
      </c>
      <c r="G60" s="8">
        <v>100</v>
      </c>
      <c r="H60" s="30">
        <f>+G60/E60*100</f>
        <v>100</v>
      </c>
      <c r="I60" s="47">
        <f t="shared" si="2"/>
        <v>50</v>
      </c>
    </row>
    <row r="61" spans="2:9" ht="12.75" customHeight="1">
      <c r="B61" s="7" t="s">
        <v>82</v>
      </c>
      <c r="C61" s="7" t="s">
        <v>117</v>
      </c>
      <c r="D61" s="7" t="s">
        <v>118</v>
      </c>
      <c r="E61" s="17">
        <v>0</v>
      </c>
      <c r="F61" s="8">
        <v>400</v>
      </c>
      <c r="G61" s="8">
        <v>0</v>
      </c>
      <c r="H61" s="30" t="e">
        <f>+G61/E61*100</f>
        <v>#DIV/0!</v>
      </c>
      <c r="I61" s="47">
        <f t="shared" si="2"/>
        <v>0</v>
      </c>
    </row>
    <row r="62" spans="2:9" ht="12.75" customHeight="1">
      <c r="B62" s="7" t="s">
        <v>119</v>
      </c>
      <c r="C62" s="7" t="s">
        <v>120</v>
      </c>
      <c r="D62" s="7" t="s">
        <v>121</v>
      </c>
      <c r="E62" s="17">
        <v>1599</v>
      </c>
      <c r="F62" s="8">
        <v>13950</v>
      </c>
      <c r="G62" s="8">
        <v>0</v>
      </c>
      <c r="H62" s="30">
        <f>+G62/E62*100</f>
        <v>0</v>
      </c>
      <c r="I62" s="47">
        <f t="shared" si="2"/>
        <v>0</v>
      </c>
    </row>
    <row r="63" spans="2:9" ht="12.75">
      <c r="B63" s="7" t="s">
        <v>91</v>
      </c>
      <c r="C63" s="7" t="s">
        <v>122</v>
      </c>
      <c r="D63" s="7" t="s">
        <v>93</v>
      </c>
      <c r="E63" s="17">
        <v>0</v>
      </c>
      <c r="F63" s="8">
        <v>500</v>
      </c>
      <c r="G63" s="8">
        <v>0</v>
      </c>
      <c r="H63" s="30"/>
      <c r="I63" s="47">
        <f t="shared" si="2"/>
        <v>0</v>
      </c>
    </row>
    <row r="64" spans="2:9" ht="12.75" customHeight="1">
      <c r="B64" s="7" t="s">
        <v>123</v>
      </c>
      <c r="C64" s="7" t="s">
        <v>124</v>
      </c>
      <c r="D64" s="7" t="s">
        <v>125</v>
      </c>
      <c r="E64" s="17">
        <v>0</v>
      </c>
      <c r="F64" s="8">
        <v>570</v>
      </c>
      <c r="G64" s="8">
        <v>0</v>
      </c>
      <c r="H64" s="30"/>
      <c r="I64" s="47">
        <f t="shared" si="2"/>
        <v>0</v>
      </c>
    </row>
    <row r="65" spans="2:9" ht="12.75">
      <c r="B65" s="7" t="s">
        <v>126</v>
      </c>
      <c r="C65" s="7" t="s">
        <v>127</v>
      </c>
      <c r="D65" s="7" t="s">
        <v>128</v>
      </c>
      <c r="E65" s="17">
        <v>0</v>
      </c>
      <c r="F65" s="8">
        <v>500</v>
      </c>
      <c r="G65" s="8">
        <v>205.05</v>
      </c>
      <c r="H65" s="30"/>
      <c r="I65" s="47">
        <f t="shared" si="2"/>
        <v>41.010000000000005</v>
      </c>
    </row>
    <row r="66" spans="2:9" ht="12.75">
      <c r="B66" s="75" t="s">
        <v>129</v>
      </c>
      <c r="C66" s="76"/>
      <c r="D66" s="76"/>
      <c r="E66" s="16">
        <f>SUM(E67:E74)</f>
        <v>37628.05</v>
      </c>
      <c r="F66" s="16">
        <f>SUM(F67:F74)</f>
        <v>152680</v>
      </c>
      <c r="G66" s="16">
        <f>SUM(G67:G74)</f>
        <v>45925.33</v>
      </c>
      <c r="H66" s="9">
        <f>+G66/E66*100</f>
        <v>122.0507839231637</v>
      </c>
      <c r="I66" s="56">
        <f>+G66/F66*100</f>
        <v>30.079466858789626</v>
      </c>
    </row>
    <row r="67" spans="2:9" ht="12.75">
      <c r="B67" s="7" t="s">
        <v>13</v>
      </c>
      <c r="C67" s="7" t="s">
        <v>130</v>
      </c>
      <c r="D67" s="7" t="s">
        <v>15</v>
      </c>
      <c r="E67" s="17">
        <v>0</v>
      </c>
      <c r="F67" s="8">
        <v>100</v>
      </c>
      <c r="G67" s="8">
        <v>0</v>
      </c>
      <c r="H67" s="30"/>
      <c r="I67" s="47">
        <f>+G67/F67</f>
        <v>0</v>
      </c>
    </row>
    <row r="68" spans="2:9" ht="12.75" customHeight="1">
      <c r="B68" s="7" t="s">
        <v>19</v>
      </c>
      <c r="C68" s="7" t="s">
        <v>131</v>
      </c>
      <c r="D68" s="7" t="s">
        <v>21</v>
      </c>
      <c r="E68" s="17">
        <v>0</v>
      </c>
      <c r="F68" s="8">
        <v>2000</v>
      </c>
      <c r="G68" s="8">
        <v>0</v>
      </c>
      <c r="H68" s="30"/>
      <c r="I68" s="47">
        <f>+G68/F68</f>
        <v>0</v>
      </c>
    </row>
    <row r="69" spans="2:9" ht="12.75">
      <c r="B69" s="7" t="s">
        <v>108</v>
      </c>
      <c r="C69" s="7" t="s">
        <v>132</v>
      </c>
      <c r="D69" s="7" t="s">
        <v>110</v>
      </c>
      <c r="E69" s="17">
        <v>37408.07</v>
      </c>
      <c r="F69" s="8">
        <v>122000</v>
      </c>
      <c r="G69" s="8">
        <v>41287.83</v>
      </c>
      <c r="H69" s="30">
        <f>+G69/E69*100</f>
        <v>110.37145193537117</v>
      </c>
      <c r="I69" s="47">
        <f>+G69/F69*100</f>
        <v>33.84248360655738</v>
      </c>
    </row>
    <row r="70" spans="2:9" ht="12.75">
      <c r="B70" s="7" t="s">
        <v>25</v>
      </c>
      <c r="C70" s="7" t="s">
        <v>133</v>
      </c>
      <c r="D70" s="7" t="s">
        <v>27</v>
      </c>
      <c r="E70" s="17">
        <v>219.98</v>
      </c>
      <c r="F70" s="8">
        <v>500</v>
      </c>
      <c r="G70" s="8">
        <v>0</v>
      </c>
      <c r="H70" s="30">
        <f aca="true" t="shared" si="3" ref="H70:H80">+G70/E70*100</f>
        <v>0</v>
      </c>
      <c r="I70" s="47">
        <f aca="true" t="shared" si="4" ref="I70:I80">+G70/F70*100</f>
        <v>0</v>
      </c>
    </row>
    <row r="71" spans="2:9" ht="12.75" customHeight="1">
      <c r="B71" s="7" t="s">
        <v>28</v>
      </c>
      <c r="C71" s="7" t="s">
        <v>134</v>
      </c>
      <c r="D71" s="7" t="s">
        <v>30</v>
      </c>
      <c r="E71" s="17">
        <v>0</v>
      </c>
      <c r="F71" s="8">
        <v>500</v>
      </c>
      <c r="G71" s="8">
        <v>0</v>
      </c>
      <c r="H71" s="30"/>
      <c r="I71" s="47">
        <f t="shared" si="4"/>
        <v>0</v>
      </c>
    </row>
    <row r="72" spans="2:9" ht="12.75" customHeight="1">
      <c r="B72" s="7" t="s">
        <v>67</v>
      </c>
      <c r="C72" s="7" t="s">
        <v>135</v>
      </c>
      <c r="D72" s="7" t="s">
        <v>136</v>
      </c>
      <c r="E72" s="17">
        <v>0</v>
      </c>
      <c r="F72" s="8">
        <v>100</v>
      </c>
      <c r="G72" s="8">
        <v>0</v>
      </c>
      <c r="H72" s="30"/>
      <c r="I72" s="47">
        <f t="shared" si="4"/>
        <v>0</v>
      </c>
    </row>
    <row r="73" spans="2:9" ht="12.75" customHeight="1">
      <c r="B73" s="7" t="s">
        <v>82</v>
      </c>
      <c r="C73" s="7" t="s">
        <v>137</v>
      </c>
      <c r="D73" s="7" t="s">
        <v>84</v>
      </c>
      <c r="E73" s="17">
        <v>0</v>
      </c>
      <c r="F73" s="8">
        <v>19480</v>
      </c>
      <c r="G73" s="8">
        <v>4637.5</v>
      </c>
      <c r="H73" s="30" t="e">
        <f t="shared" si="3"/>
        <v>#DIV/0!</v>
      </c>
      <c r="I73" s="47">
        <f t="shared" si="4"/>
        <v>23.8064681724846</v>
      </c>
    </row>
    <row r="74" spans="2:9" ht="12.75" customHeight="1">
      <c r="B74" s="7" t="s">
        <v>119</v>
      </c>
      <c r="C74" s="7" t="s">
        <v>138</v>
      </c>
      <c r="D74" s="7" t="s">
        <v>121</v>
      </c>
      <c r="E74" s="17">
        <v>0</v>
      </c>
      <c r="F74" s="8">
        <v>8000</v>
      </c>
      <c r="G74" s="8">
        <v>0</v>
      </c>
      <c r="H74" s="30"/>
      <c r="I74" s="47">
        <f t="shared" si="4"/>
        <v>0</v>
      </c>
    </row>
    <row r="75" spans="2:9" ht="12.75">
      <c r="B75" s="75" t="s">
        <v>139</v>
      </c>
      <c r="C75" s="76"/>
      <c r="D75" s="76"/>
      <c r="E75" s="20">
        <f>SUM(E76:E104)</f>
        <v>4021938.7999999993</v>
      </c>
      <c r="F75" s="20">
        <f>SUM(F76:F104)</f>
        <v>9725100</v>
      </c>
      <c r="G75" s="5">
        <f>SUM(G76:G104)</f>
        <v>4266176.84</v>
      </c>
      <c r="H75" s="46">
        <f t="shared" si="3"/>
        <v>106.07264436743793</v>
      </c>
      <c r="I75" s="56">
        <f t="shared" si="4"/>
        <v>43.86769123196677</v>
      </c>
    </row>
    <row r="76" spans="2:9" ht="12.75" customHeight="1">
      <c r="B76" s="7" t="s">
        <v>140</v>
      </c>
      <c r="C76" s="7" t="s">
        <v>141</v>
      </c>
      <c r="D76" s="7" t="s">
        <v>142</v>
      </c>
      <c r="E76" s="17">
        <v>3094526.55</v>
      </c>
      <c r="F76" s="8">
        <v>6705000</v>
      </c>
      <c r="G76" s="8">
        <v>3255685.26</v>
      </c>
      <c r="H76" s="30">
        <f t="shared" si="3"/>
        <v>105.20786321901166</v>
      </c>
      <c r="I76" s="47">
        <f t="shared" si="4"/>
        <v>48.55608143176733</v>
      </c>
    </row>
    <row r="77" spans="2:9" ht="12.75" customHeight="1">
      <c r="B77" s="7" t="s">
        <v>96</v>
      </c>
      <c r="C77" s="7" t="s">
        <v>143</v>
      </c>
      <c r="D77" s="7" t="s">
        <v>144</v>
      </c>
      <c r="E77" s="17">
        <v>38424.1</v>
      </c>
      <c r="F77" s="8">
        <v>85000</v>
      </c>
      <c r="G77" s="8">
        <v>49735.54</v>
      </c>
      <c r="H77" s="30">
        <f t="shared" si="3"/>
        <v>129.43839933791554</v>
      </c>
      <c r="I77" s="47">
        <f t="shared" si="4"/>
        <v>58.5124</v>
      </c>
    </row>
    <row r="78" spans="2:9" ht="12.75" customHeight="1">
      <c r="B78" s="7" t="s">
        <v>145</v>
      </c>
      <c r="C78" s="7" t="s">
        <v>146</v>
      </c>
      <c r="D78" s="7" t="s">
        <v>147</v>
      </c>
      <c r="E78" s="17">
        <v>35292.82</v>
      </c>
      <c r="F78" s="8">
        <v>80000</v>
      </c>
      <c r="G78" s="8">
        <v>24559.35</v>
      </c>
      <c r="H78" s="30">
        <f t="shared" si="3"/>
        <v>69.5873834961332</v>
      </c>
      <c r="I78" s="47">
        <f t="shared" si="4"/>
        <v>30.699187499999997</v>
      </c>
    </row>
    <row r="79" spans="2:9" ht="12.75" customHeight="1">
      <c r="B79" s="7" t="s">
        <v>10</v>
      </c>
      <c r="C79" s="7" t="s">
        <v>148</v>
      </c>
      <c r="D79" s="7" t="s">
        <v>12</v>
      </c>
      <c r="E79" s="17"/>
      <c r="F79" s="8">
        <v>8000</v>
      </c>
      <c r="G79" s="8">
        <v>0</v>
      </c>
      <c r="H79" s="30"/>
      <c r="I79" s="47">
        <f t="shared" si="4"/>
        <v>0</v>
      </c>
    </row>
    <row r="80" spans="2:9" ht="12.75" customHeight="1">
      <c r="B80" s="7" t="s">
        <v>10</v>
      </c>
      <c r="C80" s="7" t="s">
        <v>149</v>
      </c>
      <c r="D80" s="7" t="s">
        <v>150</v>
      </c>
      <c r="E80" s="17">
        <v>116663.79</v>
      </c>
      <c r="F80" s="8">
        <v>350000</v>
      </c>
      <c r="G80" s="8">
        <v>165660.06</v>
      </c>
      <c r="H80" s="30">
        <f t="shared" si="3"/>
        <v>141.99783840384407</v>
      </c>
      <c r="I80" s="47">
        <f t="shared" si="4"/>
        <v>47.331445714285714</v>
      </c>
    </row>
    <row r="81" spans="2:9" ht="12.75">
      <c r="B81" s="7" t="s">
        <v>151</v>
      </c>
      <c r="C81" s="7" t="s">
        <v>152</v>
      </c>
      <c r="D81" s="7" t="s">
        <v>153</v>
      </c>
      <c r="E81" s="17"/>
      <c r="F81" s="8">
        <v>0</v>
      </c>
      <c r="G81" s="8">
        <v>0</v>
      </c>
      <c r="H81" s="30"/>
      <c r="I81" s="47"/>
    </row>
    <row r="82" spans="2:10" ht="12.75" customHeight="1">
      <c r="B82" s="7" t="s">
        <v>101</v>
      </c>
      <c r="C82" s="7" t="s">
        <v>154</v>
      </c>
      <c r="D82" s="7" t="s">
        <v>155</v>
      </c>
      <c r="E82" s="17"/>
      <c r="F82" s="8">
        <v>0</v>
      </c>
      <c r="G82" s="8">
        <v>0</v>
      </c>
      <c r="H82" s="30"/>
      <c r="I82" s="47"/>
      <c r="J82" s="15"/>
    </row>
    <row r="83" spans="2:9" ht="12.75" customHeight="1">
      <c r="B83" s="7" t="s">
        <v>101</v>
      </c>
      <c r="C83" s="7" t="s">
        <v>156</v>
      </c>
      <c r="D83" s="7" t="s">
        <v>157</v>
      </c>
      <c r="E83" s="17">
        <v>522760.26</v>
      </c>
      <c r="F83" s="8">
        <v>1200000</v>
      </c>
      <c r="G83" s="8">
        <v>549446.82</v>
      </c>
      <c r="H83" s="30">
        <f aca="true" t="shared" si="5" ref="H83:H112">+G83/E83*100</f>
        <v>105.1049328041883</v>
      </c>
      <c r="I83" s="47">
        <f aca="true" t="shared" si="6" ref="I83:I112">+G83/F83*100</f>
        <v>45.787234999999995</v>
      </c>
    </row>
    <row r="84" spans="2:10" ht="12.75" customHeight="1">
      <c r="B84" s="7" t="s">
        <v>104</v>
      </c>
      <c r="C84" s="7" t="s">
        <v>158</v>
      </c>
      <c r="D84" s="7" t="s">
        <v>106</v>
      </c>
      <c r="E84" s="17">
        <v>0</v>
      </c>
      <c r="F84" s="8">
        <v>0</v>
      </c>
      <c r="G84" s="8">
        <v>0</v>
      </c>
      <c r="H84" s="30" t="e">
        <f t="shared" si="5"/>
        <v>#DIV/0!</v>
      </c>
      <c r="I84" s="47"/>
      <c r="J84" s="15"/>
    </row>
    <row r="85" spans="2:9" ht="12.75">
      <c r="B85" s="7" t="s">
        <v>13</v>
      </c>
      <c r="C85" s="7" t="s">
        <v>159</v>
      </c>
      <c r="D85" s="7" t="s">
        <v>15</v>
      </c>
      <c r="E85" s="17"/>
      <c r="F85" s="8">
        <v>8000</v>
      </c>
      <c r="G85" s="8">
        <v>0</v>
      </c>
      <c r="H85" s="30"/>
      <c r="I85" s="47">
        <f t="shared" si="6"/>
        <v>0</v>
      </c>
    </row>
    <row r="86" spans="2:11" ht="12.75" customHeight="1">
      <c r="B86" s="7" t="s">
        <v>160</v>
      </c>
      <c r="C86" s="7" t="s">
        <v>161</v>
      </c>
      <c r="D86" s="7" t="s">
        <v>162</v>
      </c>
      <c r="E86" s="17">
        <v>177737.19</v>
      </c>
      <c r="F86" s="8">
        <v>600000</v>
      </c>
      <c r="G86" s="8">
        <v>194365.24</v>
      </c>
      <c r="H86" s="30">
        <f t="shared" si="5"/>
        <v>109.35541402449311</v>
      </c>
      <c r="I86" s="47">
        <f t="shared" si="6"/>
        <v>32.39420666666666</v>
      </c>
      <c r="J86" s="15"/>
      <c r="K86" s="34"/>
    </row>
    <row r="87" spans="2:9" ht="12.75" customHeight="1">
      <c r="B87" s="7" t="s">
        <v>16</v>
      </c>
      <c r="C87" s="7" t="s">
        <v>163</v>
      </c>
      <c r="D87" s="7" t="s">
        <v>18</v>
      </c>
      <c r="E87" s="17"/>
      <c r="F87" s="8">
        <v>5000</v>
      </c>
      <c r="G87" s="8">
        <v>0</v>
      </c>
      <c r="H87" s="30"/>
      <c r="I87" s="47">
        <f t="shared" si="6"/>
        <v>0</v>
      </c>
    </row>
    <row r="88" spans="2:9" ht="12.75" customHeight="1">
      <c r="B88" s="7" t="s">
        <v>22</v>
      </c>
      <c r="C88" s="7" t="s">
        <v>164</v>
      </c>
      <c r="D88" s="7" t="s">
        <v>24</v>
      </c>
      <c r="E88" s="17">
        <v>8579.33</v>
      </c>
      <c r="F88" s="8">
        <v>80000</v>
      </c>
      <c r="G88" s="8">
        <v>2089.3</v>
      </c>
      <c r="H88" s="30">
        <f t="shared" si="5"/>
        <v>24.352717519899574</v>
      </c>
      <c r="I88" s="47">
        <f t="shared" si="6"/>
        <v>2.611625</v>
      </c>
    </row>
    <row r="89" spans="2:9" ht="12.75">
      <c r="B89" s="7" t="s">
        <v>31</v>
      </c>
      <c r="C89" s="7" t="s">
        <v>165</v>
      </c>
      <c r="D89" s="7" t="s">
        <v>33</v>
      </c>
      <c r="E89" s="17">
        <v>0</v>
      </c>
      <c r="F89" s="8">
        <v>20000</v>
      </c>
      <c r="G89" s="8">
        <v>518.9</v>
      </c>
      <c r="H89" s="30" t="e">
        <f t="shared" si="5"/>
        <v>#DIV/0!</v>
      </c>
      <c r="I89" s="47">
        <f t="shared" si="6"/>
        <v>2.5945</v>
      </c>
    </row>
    <row r="90" spans="2:11" ht="12.75">
      <c r="B90" s="7" t="s">
        <v>52</v>
      </c>
      <c r="C90" s="7" t="s">
        <v>166</v>
      </c>
      <c r="D90" s="7" t="s">
        <v>54</v>
      </c>
      <c r="E90" s="17">
        <v>0</v>
      </c>
      <c r="F90" s="8">
        <v>4000</v>
      </c>
      <c r="G90" s="8">
        <v>0</v>
      </c>
      <c r="H90" s="30" t="e">
        <f t="shared" si="5"/>
        <v>#DIV/0!</v>
      </c>
      <c r="I90" s="47">
        <f t="shared" si="6"/>
        <v>0</v>
      </c>
      <c r="K90" s="15"/>
    </row>
    <row r="91" spans="2:9" ht="12.75" customHeight="1">
      <c r="B91" s="7" t="s">
        <v>58</v>
      </c>
      <c r="C91" s="7" t="s">
        <v>167</v>
      </c>
      <c r="D91" s="7" t="s">
        <v>60</v>
      </c>
      <c r="E91" s="17">
        <v>0</v>
      </c>
      <c r="F91" s="8">
        <v>35000</v>
      </c>
      <c r="G91" s="8">
        <v>0</v>
      </c>
      <c r="H91" s="30" t="e">
        <f t="shared" si="5"/>
        <v>#DIV/0!</v>
      </c>
      <c r="I91" s="47">
        <f t="shared" si="6"/>
        <v>0</v>
      </c>
    </row>
    <row r="92" spans="2:9" ht="12.75" customHeight="1">
      <c r="B92" s="7" t="s">
        <v>58</v>
      </c>
      <c r="C92" s="7" t="s">
        <v>168</v>
      </c>
      <c r="D92" s="7" t="s">
        <v>169</v>
      </c>
      <c r="E92" s="17">
        <v>11659.81</v>
      </c>
      <c r="F92" s="8">
        <v>20000</v>
      </c>
      <c r="G92" s="8">
        <v>10600.68</v>
      </c>
      <c r="H92" s="30">
        <f t="shared" si="5"/>
        <v>90.91640429818325</v>
      </c>
      <c r="I92" s="47">
        <f t="shared" si="6"/>
        <v>53.0034</v>
      </c>
    </row>
    <row r="93" spans="2:9" ht="12.75">
      <c r="B93" s="7" t="s">
        <v>64</v>
      </c>
      <c r="C93" s="7" t="s">
        <v>170</v>
      </c>
      <c r="D93" s="7" t="s">
        <v>66</v>
      </c>
      <c r="E93" s="17">
        <v>0</v>
      </c>
      <c r="F93" s="8">
        <v>8000</v>
      </c>
      <c r="G93" s="8">
        <v>0</v>
      </c>
      <c r="H93" s="30"/>
      <c r="I93" s="47"/>
    </row>
    <row r="94" spans="2:9" ht="12.75" customHeight="1">
      <c r="B94" s="7" t="s">
        <v>67</v>
      </c>
      <c r="C94" s="7" t="s">
        <v>171</v>
      </c>
      <c r="D94" s="7" t="s">
        <v>136</v>
      </c>
      <c r="E94" s="17">
        <v>0</v>
      </c>
      <c r="F94" s="8">
        <v>38000</v>
      </c>
      <c r="G94" s="8">
        <v>0</v>
      </c>
      <c r="H94" s="30" t="e">
        <f t="shared" si="5"/>
        <v>#DIV/0!</v>
      </c>
      <c r="I94" s="47">
        <f t="shared" si="6"/>
        <v>0</v>
      </c>
    </row>
    <row r="95" spans="2:9" ht="12.75">
      <c r="B95" s="7" t="s">
        <v>73</v>
      </c>
      <c r="C95" s="7" t="s">
        <v>172</v>
      </c>
      <c r="D95" s="7" t="s">
        <v>75</v>
      </c>
      <c r="E95" s="17">
        <v>0</v>
      </c>
      <c r="F95" s="8">
        <v>15000</v>
      </c>
      <c r="G95" s="8">
        <v>0</v>
      </c>
      <c r="H95" s="30"/>
      <c r="I95" s="47"/>
    </row>
    <row r="96" spans="2:9" ht="12.75">
      <c r="B96" s="7" t="s">
        <v>79</v>
      </c>
      <c r="C96" s="7" t="s">
        <v>173</v>
      </c>
      <c r="D96" s="7" t="s">
        <v>81</v>
      </c>
      <c r="E96" s="17">
        <v>0</v>
      </c>
      <c r="F96" s="8">
        <v>1000</v>
      </c>
      <c r="G96" s="8">
        <v>0</v>
      </c>
      <c r="H96" s="30"/>
      <c r="I96" s="47">
        <f t="shared" si="6"/>
        <v>0</v>
      </c>
    </row>
    <row r="97" spans="2:9" ht="12.75">
      <c r="B97" s="7" t="s">
        <v>79</v>
      </c>
      <c r="C97" s="7" t="s">
        <v>174</v>
      </c>
      <c r="D97" s="7" t="s">
        <v>175</v>
      </c>
      <c r="E97" s="17">
        <v>12000</v>
      </c>
      <c r="F97" s="8">
        <v>30000</v>
      </c>
      <c r="G97" s="8">
        <v>10125</v>
      </c>
      <c r="H97" s="30">
        <f t="shared" si="5"/>
        <v>84.375</v>
      </c>
      <c r="I97" s="47">
        <f t="shared" si="6"/>
        <v>33.75</v>
      </c>
    </row>
    <row r="98" spans="2:9" ht="12.75" customHeight="1">
      <c r="B98" s="7" t="s">
        <v>82</v>
      </c>
      <c r="C98" s="7" t="s">
        <v>176</v>
      </c>
      <c r="D98" s="7" t="s">
        <v>84</v>
      </c>
      <c r="E98" s="17">
        <v>0</v>
      </c>
      <c r="F98" s="8">
        <v>1000</v>
      </c>
      <c r="G98" s="8">
        <v>0</v>
      </c>
      <c r="H98" s="30" t="e">
        <f t="shared" si="5"/>
        <v>#DIV/0!</v>
      </c>
      <c r="I98" s="47">
        <f t="shared" si="6"/>
        <v>0</v>
      </c>
    </row>
    <row r="99" spans="2:9" ht="12.75" customHeight="1">
      <c r="B99" s="7" t="s">
        <v>177</v>
      </c>
      <c r="C99" s="7" t="s">
        <v>178</v>
      </c>
      <c r="D99" s="7" t="s">
        <v>179</v>
      </c>
      <c r="E99" s="17">
        <v>0</v>
      </c>
      <c r="F99" s="8">
        <v>160000</v>
      </c>
      <c r="G99" s="8">
        <v>2322.15</v>
      </c>
      <c r="H99" s="30"/>
      <c r="I99" s="47">
        <f t="shared" si="6"/>
        <v>1.45134375</v>
      </c>
    </row>
    <row r="100" spans="2:9" ht="12.75" customHeight="1">
      <c r="B100" s="7" t="s">
        <v>119</v>
      </c>
      <c r="C100" s="7" t="s">
        <v>180</v>
      </c>
      <c r="D100" s="7" t="s">
        <v>121</v>
      </c>
      <c r="E100" s="17">
        <v>0</v>
      </c>
      <c r="F100" s="8">
        <v>60000</v>
      </c>
      <c r="G100" s="8">
        <v>0</v>
      </c>
      <c r="H100" s="30" t="e">
        <f t="shared" si="5"/>
        <v>#DIV/0!</v>
      </c>
      <c r="I100" s="47">
        <f t="shared" si="6"/>
        <v>0</v>
      </c>
    </row>
    <row r="101" spans="2:9" ht="12.75">
      <c r="B101" s="7" t="s">
        <v>91</v>
      </c>
      <c r="C101" s="7" t="s">
        <v>181</v>
      </c>
      <c r="D101" s="7" t="s">
        <v>93</v>
      </c>
      <c r="E101" s="17">
        <v>0</v>
      </c>
      <c r="F101" s="8">
        <v>5000</v>
      </c>
      <c r="G101" s="8">
        <v>0</v>
      </c>
      <c r="H101" s="30" t="e">
        <f t="shared" si="5"/>
        <v>#DIV/0!</v>
      </c>
      <c r="I101" s="47">
        <f t="shared" si="6"/>
        <v>0</v>
      </c>
    </row>
    <row r="102" spans="2:9" ht="12.75" customHeight="1">
      <c r="B102" s="7" t="s">
        <v>123</v>
      </c>
      <c r="C102" s="7" t="s">
        <v>182</v>
      </c>
      <c r="D102" s="7" t="s">
        <v>125</v>
      </c>
      <c r="E102" s="17">
        <v>2008.13</v>
      </c>
      <c r="F102" s="8">
        <v>30000</v>
      </c>
      <c r="G102" s="8">
        <v>0</v>
      </c>
      <c r="H102" s="30"/>
      <c r="I102" s="47">
        <f t="shared" si="6"/>
        <v>0</v>
      </c>
    </row>
    <row r="103" spans="2:9" ht="12.75" customHeight="1">
      <c r="B103" s="7" t="s">
        <v>183</v>
      </c>
      <c r="C103" s="7" t="s">
        <v>184</v>
      </c>
      <c r="D103" s="7" t="s">
        <v>185</v>
      </c>
      <c r="E103" s="17">
        <v>0</v>
      </c>
      <c r="F103" s="8">
        <v>22000</v>
      </c>
      <c r="G103" s="8">
        <v>0</v>
      </c>
      <c r="H103" s="30" t="e">
        <f t="shared" si="5"/>
        <v>#DIV/0!</v>
      </c>
      <c r="I103" s="47">
        <f t="shared" si="6"/>
        <v>0</v>
      </c>
    </row>
    <row r="104" spans="2:9" ht="12.75">
      <c r="B104" s="7" t="s">
        <v>126</v>
      </c>
      <c r="C104" s="7" t="s">
        <v>186</v>
      </c>
      <c r="D104" s="7" t="s">
        <v>128</v>
      </c>
      <c r="E104" s="17">
        <v>2286.82</v>
      </c>
      <c r="F104" s="8">
        <v>155100</v>
      </c>
      <c r="G104" s="8">
        <v>1068.54</v>
      </c>
      <c r="H104" s="30">
        <f t="shared" si="5"/>
        <v>46.726021287202315</v>
      </c>
      <c r="I104" s="47">
        <f t="shared" si="6"/>
        <v>0.6889361702127659</v>
      </c>
    </row>
    <row r="105" spans="2:9" ht="12.75">
      <c r="B105" s="75" t="s">
        <v>187</v>
      </c>
      <c r="C105" s="76"/>
      <c r="D105" s="76"/>
      <c r="E105" s="20">
        <f>SUM(E106:E112)</f>
        <v>1706.6100000000001</v>
      </c>
      <c r="F105" s="20">
        <f>SUM(F106:F112)</f>
        <v>26000</v>
      </c>
      <c r="G105" s="20">
        <f>SUM(G106:G112)</f>
        <v>1965</v>
      </c>
      <c r="H105" s="46">
        <f t="shared" si="5"/>
        <v>115.14054177580113</v>
      </c>
      <c r="I105" s="56">
        <f t="shared" si="6"/>
        <v>7.557692307692308</v>
      </c>
    </row>
    <row r="106" spans="2:9" ht="12.75">
      <c r="B106" s="7" t="s">
        <v>13</v>
      </c>
      <c r="C106" s="7" t="s">
        <v>188</v>
      </c>
      <c r="D106" s="7" t="s">
        <v>15</v>
      </c>
      <c r="E106" s="17">
        <v>1200</v>
      </c>
      <c r="F106" s="8">
        <v>15000</v>
      </c>
      <c r="G106" s="8">
        <v>0</v>
      </c>
      <c r="H106" s="30">
        <f t="shared" si="5"/>
        <v>0</v>
      </c>
      <c r="I106" s="47">
        <f t="shared" si="6"/>
        <v>0</v>
      </c>
    </row>
    <row r="107" spans="2:10" ht="12.75" customHeight="1">
      <c r="B107" s="7" t="s">
        <v>22</v>
      </c>
      <c r="C107" s="7" t="s">
        <v>189</v>
      </c>
      <c r="D107" s="7" t="s">
        <v>24</v>
      </c>
      <c r="E107" s="17">
        <v>476.61</v>
      </c>
      <c r="F107" s="8">
        <v>1000</v>
      </c>
      <c r="G107" s="8">
        <v>1122.1</v>
      </c>
      <c r="H107" s="30"/>
      <c r="I107" s="47"/>
      <c r="J107" s="15"/>
    </row>
    <row r="108" spans="2:9" ht="12.75" customHeight="1">
      <c r="B108" s="7" t="s">
        <v>37</v>
      </c>
      <c r="C108" s="7" t="s">
        <v>190</v>
      </c>
      <c r="D108" s="7" t="s">
        <v>39</v>
      </c>
      <c r="E108" s="17">
        <v>0</v>
      </c>
      <c r="F108" s="8">
        <v>1000</v>
      </c>
      <c r="G108" s="8">
        <v>0</v>
      </c>
      <c r="H108" s="30"/>
      <c r="I108" s="47"/>
    </row>
    <row r="109" spans="2:9" ht="12.75">
      <c r="B109" s="7" t="s">
        <v>64</v>
      </c>
      <c r="C109" s="7" t="s">
        <v>191</v>
      </c>
      <c r="D109" s="7" t="s">
        <v>66</v>
      </c>
      <c r="E109" s="17">
        <v>0</v>
      </c>
      <c r="F109" s="8">
        <v>1000</v>
      </c>
      <c r="G109" s="8">
        <v>0</v>
      </c>
      <c r="H109" s="30"/>
      <c r="I109" s="47"/>
    </row>
    <row r="110" spans="2:9" ht="12.75">
      <c r="B110" s="7" t="s">
        <v>73</v>
      </c>
      <c r="C110" s="7" t="s">
        <v>192</v>
      </c>
      <c r="D110" s="7" t="s">
        <v>75</v>
      </c>
      <c r="E110" s="17">
        <v>0</v>
      </c>
      <c r="F110" s="8">
        <v>1500</v>
      </c>
      <c r="G110" s="8">
        <v>0</v>
      </c>
      <c r="H110" s="30"/>
      <c r="I110" s="47"/>
    </row>
    <row r="111" spans="2:9" ht="12.75" customHeight="1">
      <c r="B111" s="7" t="s">
        <v>183</v>
      </c>
      <c r="C111" s="7" t="s">
        <v>193</v>
      </c>
      <c r="D111" s="7" t="s">
        <v>121</v>
      </c>
      <c r="E111" s="17">
        <v>0</v>
      </c>
      <c r="F111" s="8">
        <v>4000</v>
      </c>
      <c r="G111" s="8">
        <v>0</v>
      </c>
      <c r="H111" s="30"/>
      <c r="I111" s="47"/>
    </row>
    <row r="112" spans="2:9" ht="12.75">
      <c r="B112" s="7" t="s">
        <v>126</v>
      </c>
      <c r="C112" s="7" t="s">
        <v>194</v>
      </c>
      <c r="D112" s="7" t="s">
        <v>128</v>
      </c>
      <c r="E112" s="17">
        <v>30</v>
      </c>
      <c r="F112" s="8">
        <v>2500</v>
      </c>
      <c r="G112" s="8">
        <v>842.9</v>
      </c>
      <c r="H112" s="30">
        <f t="shared" si="5"/>
        <v>2809.666666666667</v>
      </c>
      <c r="I112" s="47">
        <f t="shared" si="6"/>
        <v>33.716</v>
      </c>
    </row>
    <row r="113" spans="2:9" ht="12.75">
      <c r="B113" s="75" t="s">
        <v>195</v>
      </c>
      <c r="C113" s="76"/>
      <c r="D113" s="76"/>
      <c r="E113" s="16">
        <f>+E114</f>
        <v>0</v>
      </c>
      <c r="F113" s="5">
        <v>3000</v>
      </c>
      <c r="G113" s="5">
        <v>0</v>
      </c>
      <c r="H113" s="9"/>
      <c r="I113" s="39"/>
    </row>
    <row r="114" spans="2:9" ht="12.75">
      <c r="B114" s="7" t="s">
        <v>31</v>
      </c>
      <c r="C114" s="7" t="s">
        <v>196</v>
      </c>
      <c r="D114" s="7" t="s">
        <v>33</v>
      </c>
      <c r="E114" s="17">
        <v>0</v>
      </c>
      <c r="F114" s="8">
        <v>3000</v>
      </c>
      <c r="G114" s="8">
        <v>0</v>
      </c>
      <c r="H114" s="8"/>
      <c r="I114" s="47"/>
    </row>
    <row r="115" spans="2:9" ht="12.75">
      <c r="B115" s="77" t="s">
        <v>197</v>
      </c>
      <c r="C115" s="78"/>
      <c r="D115" s="78"/>
      <c r="E115" s="62">
        <f>+E116</f>
        <v>13777.67</v>
      </c>
      <c r="F115" s="63">
        <v>90000</v>
      </c>
      <c r="G115" s="63">
        <f>+G116</f>
        <v>31078.2</v>
      </c>
      <c r="H115" s="63"/>
      <c r="I115" s="65"/>
    </row>
    <row r="116" spans="2:9" ht="12.75">
      <c r="B116" s="75" t="s">
        <v>198</v>
      </c>
      <c r="C116" s="76"/>
      <c r="D116" s="76"/>
      <c r="E116" s="16">
        <f>+E117</f>
        <v>13777.67</v>
      </c>
      <c r="F116" s="9">
        <v>90000</v>
      </c>
      <c r="G116" s="5">
        <f>+G117</f>
        <v>31078.2</v>
      </c>
      <c r="H116" s="9">
        <f>+G116/E116*100</f>
        <v>225.56934517955503</v>
      </c>
      <c r="I116" s="56">
        <f>+G116/F116*100</f>
        <v>34.531333333333336</v>
      </c>
    </row>
    <row r="117" spans="2:9" ht="12.75">
      <c r="B117" s="7" t="s">
        <v>108</v>
      </c>
      <c r="C117" s="7" t="s">
        <v>199</v>
      </c>
      <c r="D117" s="7" t="s">
        <v>110</v>
      </c>
      <c r="E117" s="17">
        <v>13777.67</v>
      </c>
      <c r="F117" s="8">
        <v>90000</v>
      </c>
      <c r="G117" s="8">
        <v>31078.2</v>
      </c>
      <c r="H117" s="30">
        <f>+G117/E117*100</f>
        <v>225.56934517955503</v>
      </c>
      <c r="I117" s="47">
        <f>+G117/F117*100</f>
        <v>34.531333333333336</v>
      </c>
    </row>
    <row r="118" spans="2:9" ht="12.75">
      <c r="B118" s="77" t="s">
        <v>200</v>
      </c>
      <c r="C118" s="78"/>
      <c r="D118" s="78"/>
      <c r="E118" s="62"/>
      <c r="F118" s="63">
        <v>0</v>
      </c>
      <c r="G118" s="63">
        <v>0</v>
      </c>
      <c r="H118" s="63"/>
      <c r="I118" s="65"/>
    </row>
    <row r="119" spans="2:9" ht="12.75">
      <c r="B119" s="75" t="s">
        <v>9</v>
      </c>
      <c r="C119" s="76"/>
      <c r="D119" s="76"/>
      <c r="E119" s="16"/>
      <c r="F119" s="9">
        <v>0</v>
      </c>
      <c r="G119" s="5">
        <v>0</v>
      </c>
      <c r="H119" s="9"/>
      <c r="I119" s="39"/>
    </row>
    <row r="120" spans="2:9" ht="12.75" customHeight="1">
      <c r="B120" s="7" t="s">
        <v>119</v>
      </c>
      <c r="C120" s="7" t="s">
        <v>201</v>
      </c>
      <c r="D120" s="7" t="s">
        <v>121</v>
      </c>
      <c r="E120" s="17"/>
      <c r="F120" s="8">
        <v>0</v>
      </c>
      <c r="G120" s="8">
        <v>0</v>
      </c>
      <c r="H120" s="8"/>
      <c r="I120" s="47"/>
    </row>
    <row r="121" spans="2:9" ht="12.75">
      <c r="B121" s="77" t="s">
        <v>202</v>
      </c>
      <c r="C121" s="78"/>
      <c r="D121" s="78"/>
      <c r="E121" s="62"/>
      <c r="F121" s="63"/>
      <c r="G121" s="63"/>
      <c r="H121" s="63"/>
      <c r="I121" s="65"/>
    </row>
    <row r="122" spans="2:9" ht="12.75">
      <c r="B122" s="77" t="s">
        <v>6</v>
      </c>
      <c r="C122" s="78"/>
      <c r="D122" s="78"/>
      <c r="E122" s="62"/>
      <c r="F122" s="63"/>
      <c r="G122" s="63"/>
      <c r="H122" s="63"/>
      <c r="I122" s="65"/>
    </row>
    <row r="123" spans="2:9" ht="12.75">
      <c r="B123" s="77" t="s">
        <v>7</v>
      </c>
      <c r="C123" s="78"/>
      <c r="D123" s="78"/>
      <c r="E123" s="62"/>
      <c r="F123" s="63"/>
      <c r="G123" s="63"/>
      <c r="H123" s="63"/>
      <c r="I123" s="65"/>
    </row>
    <row r="124" spans="2:9" ht="12.75">
      <c r="B124" s="77" t="s">
        <v>203</v>
      </c>
      <c r="C124" s="78"/>
      <c r="D124" s="78"/>
      <c r="E124" s="62"/>
      <c r="F124" s="63"/>
      <c r="G124" s="63"/>
      <c r="H124" s="63"/>
      <c r="I124" s="65"/>
    </row>
    <row r="125" spans="2:9" ht="12.75">
      <c r="B125" s="75" t="s">
        <v>198</v>
      </c>
      <c r="C125" s="76"/>
      <c r="D125" s="76"/>
      <c r="E125" s="16">
        <f>+E126+E127+E128+E129+E130+E131</f>
        <v>27139.29</v>
      </c>
      <c r="F125" s="16">
        <f>+F126+F127+F128+F129+F130+F131</f>
        <v>98338</v>
      </c>
      <c r="G125" s="5">
        <f>+G126+G127+G128+G129+G130+G131</f>
        <v>26275.85</v>
      </c>
      <c r="H125" s="9">
        <f>+G125/E125*100</f>
        <v>96.81848714538958</v>
      </c>
      <c r="I125" s="56">
        <f>+G125/F125*100</f>
        <v>26.71993532510321</v>
      </c>
    </row>
    <row r="126" spans="2:9" ht="12.75">
      <c r="B126" s="7" t="s">
        <v>140</v>
      </c>
      <c r="C126" s="7" t="s">
        <v>204</v>
      </c>
      <c r="D126" s="7" t="s">
        <v>205</v>
      </c>
      <c r="E126" s="17">
        <v>23295.5</v>
      </c>
      <c r="F126" s="8">
        <v>72658</v>
      </c>
      <c r="G126" s="8">
        <v>22554.35</v>
      </c>
      <c r="H126" s="30">
        <f>+G126/E126*100</f>
        <v>96.81848425661607</v>
      </c>
      <c r="I126" s="47">
        <f>+G126/F126*100</f>
        <v>31.04179856313138</v>
      </c>
    </row>
    <row r="127" spans="2:9" ht="12.75" customHeight="1">
      <c r="B127" s="7" t="s">
        <v>10</v>
      </c>
      <c r="C127" s="7" t="s">
        <v>206</v>
      </c>
      <c r="D127" s="7" t="s">
        <v>12</v>
      </c>
      <c r="E127" s="17">
        <v>0</v>
      </c>
      <c r="F127" s="8">
        <v>5000</v>
      </c>
      <c r="G127" s="8">
        <v>0</v>
      </c>
      <c r="H127" s="30" t="e">
        <f>+G127/E127*100</f>
        <v>#DIV/0!</v>
      </c>
      <c r="I127" s="47">
        <f>+G127/F127*100</f>
        <v>0</v>
      </c>
    </row>
    <row r="128" spans="2:9" ht="12.75" customHeight="1">
      <c r="B128" s="7" t="s">
        <v>101</v>
      </c>
      <c r="C128" s="7" t="s">
        <v>207</v>
      </c>
      <c r="D128" s="7" t="s">
        <v>103</v>
      </c>
      <c r="E128" s="17">
        <v>3843.79</v>
      </c>
      <c r="F128" s="8">
        <v>10000</v>
      </c>
      <c r="G128" s="8">
        <v>3721.5</v>
      </c>
      <c r="H128" s="30">
        <f>+G128/E128*100</f>
        <v>96.81850465295972</v>
      </c>
      <c r="I128" s="47">
        <f>+G128/F128*100</f>
        <v>37.214999999999996</v>
      </c>
    </row>
    <row r="129" spans="2:9" ht="12.75" customHeight="1">
      <c r="B129" s="7" t="s">
        <v>104</v>
      </c>
      <c r="C129" s="7" t="s">
        <v>208</v>
      </c>
      <c r="D129" s="7" t="s">
        <v>106</v>
      </c>
      <c r="E129" s="17">
        <v>0</v>
      </c>
      <c r="F129" s="8">
        <v>0</v>
      </c>
      <c r="G129" s="8">
        <v>0</v>
      </c>
      <c r="H129" s="30"/>
      <c r="I129" s="47"/>
    </row>
    <row r="130" spans="2:9" ht="12.75">
      <c r="B130" s="7" t="s">
        <v>13</v>
      </c>
      <c r="C130" s="7" t="s">
        <v>209</v>
      </c>
      <c r="D130" s="7" t="s">
        <v>210</v>
      </c>
      <c r="E130" s="17">
        <v>0</v>
      </c>
      <c r="F130" s="8">
        <v>680</v>
      </c>
      <c r="G130" s="8">
        <v>0</v>
      </c>
      <c r="H130" s="30" t="e">
        <f aca="true" t="shared" si="7" ref="H130:H137">+G130/E130*100</f>
        <v>#DIV/0!</v>
      </c>
      <c r="I130" s="47">
        <f aca="true" t="shared" si="8" ref="I130:I137">+G130/F130*100</f>
        <v>0</v>
      </c>
    </row>
    <row r="131" spans="2:9" ht="12.75" customHeight="1">
      <c r="B131" s="7" t="s">
        <v>160</v>
      </c>
      <c r="C131" s="7" t="s">
        <v>211</v>
      </c>
      <c r="D131" s="7" t="s">
        <v>212</v>
      </c>
      <c r="E131" s="17">
        <v>0</v>
      </c>
      <c r="F131" s="8">
        <v>10000</v>
      </c>
      <c r="G131" s="8">
        <v>0</v>
      </c>
      <c r="H131" s="30" t="e">
        <f t="shared" si="7"/>
        <v>#DIV/0!</v>
      </c>
      <c r="I131" s="47">
        <f t="shared" si="8"/>
        <v>0</v>
      </c>
    </row>
    <row r="132" spans="2:9" ht="12.75">
      <c r="B132" s="77" t="s">
        <v>213</v>
      </c>
      <c r="C132" s="78"/>
      <c r="D132" s="78"/>
      <c r="E132" s="62">
        <f aca="true" t="shared" si="9" ref="E132:G133">+E133</f>
        <v>7041.57</v>
      </c>
      <c r="F132" s="63">
        <f t="shared" si="9"/>
        <v>24148.89</v>
      </c>
      <c r="G132" s="63">
        <f t="shared" si="9"/>
        <v>12679.24</v>
      </c>
      <c r="H132" s="66">
        <f t="shared" si="7"/>
        <v>180.06268488419485</v>
      </c>
      <c r="I132" s="67">
        <f t="shared" si="8"/>
        <v>52.504442233162685</v>
      </c>
    </row>
    <row r="133" spans="2:9" ht="12.75">
      <c r="B133" s="75" t="s">
        <v>198</v>
      </c>
      <c r="C133" s="76"/>
      <c r="D133" s="76"/>
      <c r="E133" s="16">
        <f t="shared" si="9"/>
        <v>7041.57</v>
      </c>
      <c r="F133" s="9">
        <f t="shared" si="9"/>
        <v>24148.89</v>
      </c>
      <c r="G133" s="5">
        <f t="shared" si="9"/>
        <v>12679.24</v>
      </c>
      <c r="H133" s="9">
        <f t="shared" si="7"/>
        <v>180.06268488419485</v>
      </c>
      <c r="I133" s="56">
        <f t="shared" si="8"/>
        <v>52.504442233162685</v>
      </c>
    </row>
    <row r="134" spans="2:9" ht="12.75">
      <c r="B134" s="7" t="s">
        <v>108</v>
      </c>
      <c r="C134" s="7" t="s">
        <v>214</v>
      </c>
      <c r="D134" s="7" t="s">
        <v>110</v>
      </c>
      <c r="E134" s="17">
        <v>7041.57</v>
      </c>
      <c r="F134" s="8">
        <v>24148.89</v>
      </c>
      <c r="G134" s="32">
        <v>12679.24</v>
      </c>
      <c r="H134" s="30">
        <f t="shared" si="7"/>
        <v>180.06268488419485</v>
      </c>
      <c r="I134" s="40">
        <f t="shared" si="8"/>
        <v>52.504442233162685</v>
      </c>
    </row>
    <row r="135" spans="2:9" ht="12.75">
      <c r="B135" s="77" t="s">
        <v>215</v>
      </c>
      <c r="C135" s="78"/>
      <c r="D135" s="78"/>
      <c r="E135" s="62">
        <f aca="true" t="shared" si="10" ref="E135:G136">+E136</f>
        <v>0</v>
      </c>
      <c r="F135" s="63">
        <f t="shared" si="10"/>
        <v>2000</v>
      </c>
      <c r="G135" s="63">
        <f t="shared" si="10"/>
        <v>0</v>
      </c>
      <c r="H135" s="66" t="e">
        <f t="shared" si="7"/>
        <v>#DIV/0!</v>
      </c>
      <c r="I135" s="65">
        <f t="shared" si="8"/>
        <v>0</v>
      </c>
    </row>
    <row r="136" spans="2:9" ht="12.75">
      <c r="B136" s="75" t="s">
        <v>198</v>
      </c>
      <c r="C136" s="76"/>
      <c r="D136" s="76"/>
      <c r="E136" s="16">
        <f t="shared" si="10"/>
        <v>0</v>
      </c>
      <c r="F136" s="5">
        <f t="shared" si="10"/>
        <v>2000</v>
      </c>
      <c r="G136" s="5">
        <f t="shared" si="10"/>
        <v>0</v>
      </c>
      <c r="H136" s="9" t="e">
        <f t="shared" si="7"/>
        <v>#DIV/0!</v>
      </c>
      <c r="I136" s="56">
        <f t="shared" si="8"/>
        <v>0</v>
      </c>
    </row>
    <row r="137" spans="2:9" ht="12.75">
      <c r="B137" s="7" t="s">
        <v>108</v>
      </c>
      <c r="C137" s="7" t="s">
        <v>216</v>
      </c>
      <c r="D137" s="7" t="s">
        <v>110</v>
      </c>
      <c r="E137" s="17">
        <v>0</v>
      </c>
      <c r="F137" s="8">
        <v>2000</v>
      </c>
      <c r="G137" s="8">
        <v>0</v>
      </c>
      <c r="H137" s="30" t="e">
        <f t="shared" si="7"/>
        <v>#DIV/0!</v>
      </c>
      <c r="I137" s="40">
        <f t="shared" si="8"/>
        <v>0</v>
      </c>
    </row>
    <row r="138" spans="2:9" ht="12.75">
      <c r="B138" s="6"/>
      <c r="C138" s="6"/>
      <c r="D138" s="6"/>
      <c r="E138" s="17"/>
      <c r="F138" s="6"/>
      <c r="G138" s="6"/>
      <c r="H138" s="31"/>
      <c r="I138" s="47"/>
    </row>
    <row r="139" spans="2:9" ht="12.75">
      <c r="B139" s="6"/>
      <c r="C139" s="6"/>
      <c r="D139" s="6"/>
      <c r="E139" s="17"/>
      <c r="F139" s="6"/>
      <c r="G139" s="6"/>
      <c r="H139" s="31"/>
      <c r="I139" s="47"/>
    </row>
    <row r="140" spans="2:9" ht="12.75">
      <c r="B140" s="6"/>
      <c r="C140" s="6"/>
      <c r="D140" s="6"/>
      <c r="E140" s="17"/>
      <c r="F140" s="6"/>
      <c r="G140" s="6"/>
      <c r="H140" s="31"/>
      <c r="I140" s="47"/>
    </row>
    <row r="141" spans="2:9" ht="12.75">
      <c r="B141" s="6"/>
      <c r="C141" s="6"/>
      <c r="D141" s="6"/>
      <c r="E141" s="17"/>
      <c r="F141" s="6"/>
      <c r="G141" s="6"/>
      <c r="H141" s="31"/>
      <c r="I141" s="47"/>
    </row>
    <row r="142" spans="2:9" ht="12.75">
      <c r="B142" s="6"/>
      <c r="C142" s="6"/>
      <c r="D142" s="6"/>
      <c r="E142" s="17"/>
      <c r="F142" s="6"/>
      <c r="G142" s="6"/>
      <c r="H142" s="31"/>
      <c r="I142" s="47"/>
    </row>
    <row r="143" spans="2:9" ht="12.75">
      <c r="B143" s="6"/>
      <c r="C143" s="6"/>
      <c r="D143" s="6"/>
      <c r="E143" s="17"/>
      <c r="F143" s="6"/>
      <c r="G143" s="6"/>
      <c r="H143" s="6"/>
      <c r="I143" s="19"/>
    </row>
    <row r="144" spans="2:9" ht="12.75">
      <c r="B144" s="6"/>
      <c r="C144" s="6"/>
      <c r="D144" s="6"/>
      <c r="E144" s="19"/>
      <c r="F144" s="6"/>
      <c r="G144" s="6"/>
      <c r="H144" s="6"/>
      <c r="I144" s="6"/>
    </row>
    <row r="214" ht="12.75">
      <c r="F214" s="45" t="s">
        <v>264</v>
      </c>
    </row>
    <row r="221" spans="4:5" ht="12.75">
      <c r="D221" s="45" t="s">
        <v>263</v>
      </c>
      <c r="E221" s="45"/>
    </row>
    <row r="259" ht="12.75">
      <c r="E259" s="45" t="s">
        <v>259</v>
      </c>
    </row>
  </sheetData>
  <sheetProtection/>
  <mergeCells count="31">
    <mergeCell ref="B2:D2"/>
    <mergeCell ref="B3:D3"/>
    <mergeCell ref="B18:D18"/>
    <mergeCell ref="B17:D17"/>
    <mergeCell ref="B16:D16"/>
    <mergeCell ref="D7:H9"/>
    <mergeCell ref="B4:I4"/>
    <mergeCell ref="B19:D19"/>
    <mergeCell ref="B66:D66"/>
    <mergeCell ref="D5:G5"/>
    <mergeCell ref="B15:D15"/>
    <mergeCell ref="B14:D14"/>
    <mergeCell ref="B13:D13"/>
    <mergeCell ref="B48:D48"/>
    <mergeCell ref="B136:D136"/>
    <mergeCell ref="B135:D135"/>
    <mergeCell ref="B133:D133"/>
    <mergeCell ref="B132:D132"/>
    <mergeCell ref="B125:D125"/>
    <mergeCell ref="B115:D115"/>
    <mergeCell ref="B121:D121"/>
    <mergeCell ref="B123:D123"/>
    <mergeCell ref="B119:D119"/>
    <mergeCell ref="B118:D118"/>
    <mergeCell ref="B116:D116"/>
    <mergeCell ref="B124:D124"/>
    <mergeCell ref="B122:D122"/>
    <mergeCell ref="B105:D105"/>
    <mergeCell ref="B75:D75"/>
    <mergeCell ref="B49:D49"/>
    <mergeCell ref="B113:D113"/>
  </mergeCells>
  <printOptions/>
  <pageMargins left="0" right="0" top="0" bottom="0.39375000000000004" header="0" footer="0"/>
  <pageSetup horizontalDpi="600" verticalDpi="600" orientation="landscape" paperSize="9" r:id="rId2"/>
  <headerFooter alignWithMargins="0">
    <oddFooter xml:space="preserve">&amp;L&amp;"Arial"&amp;8 Lista: LCW147TREW &amp;C&amp;"Arial"&amp;8 Stranica 
&amp;B&amp;P&amp;B &amp;R&amp;"Arial"&amp;8 * OBRADA LC *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81"/>
  <sheetViews>
    <sheetView showGridLines="0" tabSelected="1" zoomScalePageLayoutView="0" workbookViewId="0" topLeftCell="A1">
      <selection activeCell="A55" sqref="A55:IV56"/>
    </sheetView>
  </sheetViews>
  <sheetFormatPr defaultColWidth="9.140625" defaultRowHeight="12.75"/>
  <cols>
    <col min="1" max="1" width="1.28515625" style="0" customWidth="1"/>
    <col min="2" max="2" width="9.00390625" style="0" customWidth="1"/>
    <col min="3" max="3" width="9.57421875" style="0" customWidth="1"/>
    <col min="4" max="4" width="33.57421875" style="0" customWidth="1"/>
    <col min="5" max="5" width="23.28125" style="0" customWidth="1"/>
    <col min="6" max="6" width="17.57421875" style="0" customWidth="1"/>
    <col min="7" max="7" width="17.7109375" style="0" customWidth="1"/>
    <col min="8" max="8" width="13.28125" style="0" customWidth="1"/>
    <col min="9" max="9" width="13.57421875" style="0" customWidth="1"/>
    <col min="10" max="10" width="10.28125" style="0" bestFit="1" customWidth="1"/>
    <col min="11" max="11" width="12.28125" style="0" bestFit="1" customWidth="1"/>
    <col min="12" max="12" width="13.28125" style="0" bestFit="1" customWidth="1"/>
  </cols>
  <sheetData>
    <row r="2" spans="4:6" ht="34.5" customHeight="1">
      <c r="D2" s="38"/>
      <c r="E2" s="87" t="s">
        <v>273</v>
      </c>
      <c r="F2" s="87"/>
    </row>
    <row r="5" spans="2:9" ht="36" customHeight="1">
      <c r="B5" s="51" t="s">
        <v>0</v>
      </c>
      <c r="C5" s="51" t="s">
        <v>1</v>
      </c>
      <c r="D5" s="51" t="s">
        <v>217</v>
      </c>
      <c r="E5" s="51" t="s">
        <v>270</v>
      </c>
      <c r="F5" s="51" t="s">
        <v>271</v>
      </c>
      <c r="G5" s="51" t="s">
        <v>274</v>
      </c>
      <c r="H5" s="52" t="s">
        <v>265</v>
      </c>
      <c r="I5" s="52" t="s">
        <v>266</v>
      </c>
    </row>
    <row r="6" spans="2:12" ht="12.75"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53">
        <v>7</v>
      </c>
      <c r="I6" s="53">
        <v>8</v>
      </c>
      <c r="K6" s="34"/>
      <c r="L6" s="15"/>
    </row>
    <row r="7" spans="2:11" ht="13.5">
      <c r="B7" s="77" t="s">
        <v>3</v>
      </c>
      <c r="C7" s="78"/>
      <c r="D7" s="78"/>
      <c r="E7" s="68">
        <f>+E10+E15+E18+E27+E35+E38++E42+E45+E48+E52</f>
        <v>4449178.17</v>
      </c>
      <c r="F7" s="69">
        <f>+F10+F15+F18+F27+F30+F35+F38+F42+F45+F48+F52</f>
        <v>10725286.89</v>
      </c>
      <c r="G7" s="69">
        <f>+G10+G15+G18+G27+G35+G38+G42+G45+G48+G52</f>
        <v>4679235.860000001</v>
      </c>
      <c r="H7" s="70">
        <f>+G7/E7*100</f>
        <v>105.17079067660717</v>
      </c>
      <c r="I7" s="70">
        <f>+G7/F7*100</f>
        <v>43.628071752214</v>
      </c>
      <c r="J7" s="34"/>
      <c r="K7" s="15"/>
    </row>
    <row r="8" spans="2:12" ht="12.75">
      <c r="B8" s="77" t="s">
        <v>4</v>
      </c>
      <c r="C8" s="78"/>
      <c r="D8" s="78"/>
      <c r="E8" s="71"/>
      <c r="F8" s="72"/>
      <c r="G8" s="63"/>
      <c r="H8" s="73"/>
      <c r="I8" s="73"/>
      <c r="L8" s="15"/>
    </row>
    <row r="9" spans="2:9" ht="12.75">
      <c r="B9" s="77" t="s">
        <v>5</v>
      </c>
      <c r="C9" s="78"/>
      <c r="D9" s="78"/>
      <c r="E9" s="65"/>
      <c r="F9" s="63"/>
      <c r="G9" s="63"/>
      <c r="H9" s="73"/>
      <c r="I9" s="73"/>
    </row>
    <row r="10" spans="2:9" ht="12.75">
      <c r="B10" s="75" t="s">
        <v>95</v>
      </c>
      <c r="C10" s="76"/>
      <c r="D10" s="76"/>
      <c r="E10" s="39">
        <f>+E11+E12+E13</f>
        <v>9553</v>
      </c>
      <c r="F10" s="39">
        <f>+F11+F12+F13+F14</f>
        <v>29000</v>
      </c>
      <c r="G10" s="9">
        <f>+G11+G12+G13</f>
        <v>1568</v>
      </c>
      <c r="H10" s="39">
        <f>+G10/E10*100</f>
        <v>16.413692033916046</v>
      </c>
      <c r="I10" s="39">
        <f>+G10/F10*100</f>
        <v>5.406896551724138</v>
      </c>
    </row>
    <row r="11" spans="2:12" ht="12.75">
      <c r="B11" s="7" t="s">
        <v>218</v>
      </c>
      <c r="C11" s="7" t="s">
        <v>219</v>
      </c>
      <c r="D11" s="7" t="s">
        <v>220</v>
      </c>
      <c r="E11" s="8">
        <v>670</v>
      </c>
      <c r="F11" s="8">
        <v>5200</v>
      </c>
      <c r="G11" s="8">
        <v>1568</v>
      </c>
      <c r="H11" s="19"/>
      <c r="I11" s="19"/>
      <c r="L11" s="15"/>
    </row>
    <row r="12" spans="2:9" ht="12.75">
      <c r="B12" s="7" t="s">
        <v>221</v>
      </c>
      <c r="C12" s="7" t="s">
        <v>222</v>
      </c>
      <c r="D12" s="7" t="s">
        <v>223</v>
      </c>
      <c r="E12" s="8">
        <v>8883</v>
      </c>
      <c r="F12" s="8">
        <v>1000</v>
      </c>
      <c r="G12" s="8">
        <v>0</v>
      </c>
      <c r="H12" s="19"/>
      <c r="I12" s="19"/>
    </row>
    <row r="13" spans="2:9" ht="12.75">
      <c r="B13" s="7" t="s">
        <v>221</v>
      </c>
      <c r="C13" s="7" t="s">
        <v>224</v>
      </c>
      <c r="D13" s="7" t="s">
        <v>225</v>
      </c>
      <c r="E13" s="8"/>
      <c r="F13" s="8">
        <v>16800</v>
      </c>
      <c r="G13" s="8">
        <v>0</v>
      </c>
      <c r="H13" s="19"/>
      <c r="I13" s="19"/>
    </row>
    <row r="14" spans="2:9" ht="12.75">
      <c r="B14" s="74">
        <v>9221</v>
      </c>
      <c r="C14" s="7" t="s">
        <v>275</v>
      </c>
      <c r="D14" s="7" t="s">
        <v>276</v>
      </c>
      <c r="E14" s="8"/>
      <c r="F14" s="8">
        <v>6000</v>
      </c>
      <c r="G14" s="8"/>
      <c r="H14" s="19"/>
      <c r="I14" s="19"/>
    </row>
    <row r="15" spans="2:9" ht="12.75">
      <c r="B15" s="75" t="s">
        <v>129</v>
      </c>
      <c r="C15" s="76"/>
      <c r="D15" s="76"/>
      <c r="E15" s="39">
        <f>+E16</f>
        <v>41932</v>
      </c>
      <c r="F15" s="39">
        <f>+F16+F17</f>
        <v>152680</v>
      </c>
      <c r="G15" s="9">
        <f>+G16</f>
        <v>56117</v>
      </c>
      <c r="H15" s="39">
        <f>+G15/E15*100</f>
        <v>133.82857960507488</v>
      </c>
      <c r="I15" s="39">
        <f>+G15/F15*100</f>
        <v>36.75465024888656</v>
      </c>
    </row>
    <row r="16" spans="2:9" ht="12.75">
      <c r="B16" s="7" t="s">
        <v>226</v>
      </c>
      <c r="C16" s="7" t="s">
        <v>227</v>
      </c>
      <c r="D16" s="7" t="s">
        <v>228</v>
      </c>
      <c r="E16" s="8">
        <v>41932</v>
      </c>
      <c r="F16" s="8">
        <v>146680</v>
      </c>
      <c r="G16" s="8">
        <v>56117</v>
      </c>
      <c r="H16" s="19"/>
      <c r="I16" s="19"/>
    </row>
    <row r="17" spans="2:9" ht="12.75">
      <c r="B17" s="74">
        <v>9221</v>
      </c>
      <c r="C17" s="7" t="s">
        <v>277</v>
      </c>
      <c r="D17" s="7" t="s">
        <v>276</v>
      </c>
      <c r="E17" s="8"/>
      <c r="F17" s="8">
        <v>6000</v>
      </c>
      <c r="G17" s="8"/>
      <c r="H17" s="19"/>
      <c r="I17" s="19"/>
    </row>
    <row r="18" spans="2:9" ht="12.75">
      <c r="B18" s="75" t="s">
        <v>139</v>
      </c>
      <c r="C18" s="76"/>
      <c r="D18" s="76"/>
      <c r="E18" s="39">
        <f>+E19+E20+E21+E22+E23+E24+E25</f>
        <v>0</v>
      </c>
      <c r="F18" s="39">
        <f>+F19+F20+F21+F22+F23+F24+F25+F26</f>
        <v>655100</v>
      </c>
      <c r="G18" s="9">
        <f>+G19+G20+G21+G22+G23+G24+G25</f>
        <v>2192.87</v>
      </c>
      <c r="H18" s="39" t="e">
        <f>+G18/E18*100</f>
        <v>#DIV/0!</v>
      </c>
      <c r="I18" s="39">
        <f>+G18/F18*100</f>
        <v>0.3347382079071897</v>
      </c>
    </row>
    <row r="19" spans="2:9" ht="12.75">
      <c r="B19" s="7" t="s">
        <v>229</v>
      </c>
      <c r="C19" s="7" t="s">
        <v>230</v>
      </c>
      <c r="D19" s="7" t="s">
        <v>231</v>
      </c>
      <c r="E19" s="8">
        <v>0</v>
      </c>
      <c r="F19" s="8">
        <v>0</v>
      </c>
      <c r="G19" s="8">
        <v>0</v>
      </c>
      <c r="H19" s="40"/>
      <c r="I19" s="40"/>
    </row>
    <row r="20" spans="2:9" ht="20.25">
      <c r="B20" s="7" t="s">
        <v>232</v>
      </c>
      <c r="C20" s="7" t="s">
        <v>233</v>
      </c>
      <c r="D20" s="7" t="s">
        <v>234</v>
      </c>
      <c r="E20" s="8">
        <v>0</v>
      </c>
      <c r="F20" s="8">
        <v>0</v>
      </c>
      <c r="G20" s="8">
        <v>0</v>
      </c>
      <c r="H20" s="40"/>
      <c r="I20" s="40"/>
    </row>
    <row r="21" spans="2:9" ht="12.75">
      <c r="B21" s="7" t="s">
        <v>235</v>
      </c>
      <c r="C21" s="7" t="s">
        <v>236</v>
      </c>
      <c r="D21" s="7" t="s">
        <v>237</v>
      </c>
      <c r="E21" s="8">
        <v>0</v>
      </c>
      <c r="F21" s="8">
        <v>30000</v>
      </c>
      <c r="G21" s="8">
        <v>0</v>
      </c>
      <c r="H21" s="40"/>
      <c r="I21" s="40">
        <f>+G21/F21*100</f>
        <v>0</v>
      </c>
    </row>
    <row r="22" spans="2:11" ht="20.25">
      <c r="B22" s="7" t="s">
        <v>238</v>
      </c>
      <c r="C22" s="7" t="s">
        <v>239</v>
      </c>
      <c r="D22" s="7" t="s">
        <v>240</v>
      </c>
      <c r="E22" s="57">
        <v>0</v>
      </c>
      <c r="F22" s="57">
        <v>233350</v>
      </c>
      <c r="G22" s="57">
        <v>2192.87</v>
      </c>
      <c r="H22" s="58" t="e">
        <f>+G22/E22*100</f>
        <v>#DIV/0!</v>
      </c>
      <c r="I22" s="58">
        <f>+G22/F22*100</f>
        <v>0.939734304692522</v>
      </c>
      <c r="K22" s="15"/>
    </row>
    <row r="23" spans="2:9" ht="20.25">
      <c r="B23" s="7" t="s">
        <v>238</v>
      </c>
      <c r="C23" s="7" t="s">
        <v>241</v>
      </c>
      <c r="D23" s="7" t="s">
        <v>242</v>
      </c>
      <c r="E23" s="8"/>
      <c r="F23" s="8">
        <v>0</v>
      </c>
      <c r="G23" s="8">
        <v>0</v>
      </c>
      <c r="H23" s="40"/>
      <c r="I23" s="40"/>
    </row>
    <row r="24" spans="2:9" ht="20.25">
      <c r="B24" s="7" t="s">
        <v>243</v>
      </c>
      <c r="C24" s="7" t="s">
        <v>244</v>
      </c>
      <c r="D24" s="7" t="s">
        <v>245</v>
      </c>
      <c r="E24" s="57">
        <v>0</v>
      </c>
      <c r="F24" s="57">
        <v>310000</v>
      </c>
      <c r="G24" s="57">
        <v>0</v>
      </c>
      <c r="H24" s="59" t="e">
        <f>+G24/E24*100</f>
        <v>#DIV/0!</v>
      </c>
      <c r="I24" s="59">
        <f>+G24/F24*100</f>
        <v>0</v>
      </c>
    </row>
    <row r="25" spans="2:9" ht="20.25">
      <c r="B25" s="7" t="s">
        <v>246</v>
      </c>
      <c r="C25" s="7" t="s">
        <v>247</v>
      </c>
      <c r="D25" s="7" t="s">
        <v>248</v>
      </c>
      <c r="E25" s="8"/>
      <c r="F25" s="8">
        <v>69750</v>
      </c>
      <c r="G25" s="8">
        <v>0</v>
      </c>
      <c r="H25" s="40"/>
      <c r="I25" s="40">
        <f>+G25/F25*100</f>
        <v>0</v>
      </c>
    </row>
    <row r="26" spans="2:9" ht="12.75">
      <c r="B26" s="74">
        <v>9221</v>
      </c>
      <c r="C26" s="7" t="s">
        <v>278</v>
      </c>
      <c r="D26" s="7" t="s">
        <v>276</v>
      </c>
      <c r="E26" s="8"/>
      <c r="F26" s="8">
        <v>12000</v>
      </c>
      <c r="G26" s="8"/>
      <c r="H26" s="40"/>
      <c r="I26" s="40"/>
    </row>
    <row r="27" spans="2:9" ht="12.75">
      <c r="B27" s="75" t="s">
        <v>187</v>
      </c>
      <c r="C27" s="76"/>
      <c r="D27" s="76"/>
      <c r="E27" s="39">
        <f>+E28</f>
        <v>3355.61</v>
      </c>
      <c r="F27" s="39">
        <f>+F28+F29</f>
        <v>26000</v>
      </c>
      <c r="G27" s="9">
        <f>+G28</f>
        <v>2236.2</v>
      </c>
      <c r="H27" s="39">
        <f>+G27/E27*100</f>
        <v>66.64064059887768</v>
      </c>
      <c r="I27" s="39">
        <f>+G27/F27*100</f>
        <v>8.60076923076923</v>
      </c>
    </row>
    <row r="28" spans="2:9" ht="12.75">
      <c r="B28" s="7" t="s">
        <v>249</v>
      </c>
      <c r="C28" s="7" t="s">
        <v>250</v>
      </c>
      <c r="D28" s="7" t="s">
        <v>251</v>
      </c>
      <c r="E28" s="8">
        <v>3355.61</v>
      </c>
      <c r="F28" s="8">
        <v>25000</v>
      </c>
      <c r="G28" s="8">
        <f>2028.2+208</f>
        <v>2236.2</v>
      </c>
      <c r="H28" s="19"/>
      <c r="I28" s="19"/>
    </row>
    <row r="29" spans="2:9" ht="12.75">
      <c r="B29" s="74">
        <v>9221</v>
      </c>
      <c r="C29" s="7" t="s">
        <v>279</v>
      </c>
      <c r="D29" s="7" t="s">
        <v>276</v>
      </c>
      <c r="E29" s="8"/>
      <c r="F29" s="8">
        <v>1000</v>
      </c>
      <c r="G29" s="8"/>
      <c r="H29" s="19"/>
      <c r="I29" s="19"/>
    </row>
    <row r="30" spans="2:9" ht="12.75">
      <c r="B30" s="75" t="s">
        <v>195</v>
      </c>
      <c r="C30" s="76"/>
      <c r="D30" s="76"/>
      <c r="E30" s="39"/>
      <c r="F30" s="5">
        <v>3000</v>
      </c>
      <c r="G30" s="9">
        <v>0</v>
      </c>
      <c r="H30" s="49"/>
      <c r="I30" s="49"/>
    </row>
    <row r="31" spans="2:9" ht="12.75">
      <c r="B31" s="7" t="s">
        <v>252</v>
      </c>
      <c r="C31" s="7" t="s">
        <v>253</v>
      </c>
      <c r="D31" s="7" t="s">
        <v>254</v>
      </c>
      <c r="E31" s="8"/>
      <c r="F31" s="8">
        <v>3000</v>
      </c>
      <c r="G31" s="8">
        <v>0</v>
      </c>
      <c r="H31" s="19"/>
      <c r="I31" s="19"/>
    </row>
    <row r="32" spans="2:9" ht="12.75">
      <c r="B32" s="88" t="s">
        <v>6</v>
      </c>
      <c r="C32" s="89"/>
      <c r="D32" s="89"/>
      <c r="E32" s="55"/>
      <c r="F32" s="36"/>
      <c r="G32" s="36"/>
      <c r="H32" s="50"/>
      <c r="I32" s="50"/>
    </row>
    <row r="33" spans="2:9" ht="12.75">
      <c r="B33" s="88" t="s">
        <v>7</v>
      </c>
      <c r="C33" s="89"/>
      <c r="D33" s="89"/>
      <c r="E33" s="55"/>
      <c r="F33" s="36"/>
      <c r="G33" s="36"/>
      <c r="H33" s="50"/>
      <c r="I33" s="50"/>
    </row>
    <row r="34" spans="2:9" ht="12.75">
      <c r="B34" s="88" t="s">
        <v>94</v>
      </c>
      <c r="C34" s="89"/>
      <c r="D34" s="89"/>
      <c r="E34" s="55"/>
      <c r="F34" s="36"/>
      <c r="G34" s="36"/>
      <c r="H34" s="50"/>
      <c r="I34" s="50"/>
    </row>
    <row r="35" spans="2:9" ht="12.75">
      <c r="B35" s="75" t="s">
        <v>139</v>
      </c>
      <c r="C35" s="76"/>
      <c r="D35" s="76"/>
      <c r="E35" s="39">
        <f>+E36</f>
        <v>4004189.52</v>
      </c>
      <c r="F35" s="39">
        <f>+F36</f>
        <v>9070000</v>
      </c>
      <c r="G35" s="5">
        <f>+G36</f>
        <v>4260177.95</v>
      </c>
      <c r="H35" s="39">
        <f>+G35/E35*100</f>
        <v>106.39301483412305</v>
      </c>
      <c r="I35" s="39">
        <f>+G35/F35*100</f>
        <v>46.969988423373756</v>
      </c>
    </row>
    <row r="36" spans="2:9" ht="20.25">
      <c r="B36" s="7" t="s">
        <v>238</v>
      </c>
      <c r="C36" s="7" t="s">
        <v>255</v>
      </c>
      <c r="D36" s="7" t="s">
        <v>256</v>
      </c>
      <c r="E36" s="8">
        <v>4004189.52</v>
      </c>
      <c r="F36" s="8">
        <v>9070000</v>
      </c>
      <c r="G36" s="8">
        <v>4260177.95</v>
      </c>
      <c r="H36" s="40">
        <f>+G36/E36*100</f>
        <v>106.39301483412305</v>
      </c>
      <c r="I36" s="40">
        <f>+G36/F36*100</f>
        <v>46.969988423373756</v>
      </c>
    </row>
    <row r="37" spans="2:9" ht="12.75">
      <c r="B37" s="35"/>
      <c r="C37" s="37" t="s">
        <v>258</v>
      </c>
      <c r="D37" s="35"/>
      <c r="E37" s="55"/>
      <c r="F37" s="50"/>
      <c r="G37" s="50"/>
      <c r="H37" s="50"/>
      <c r="I37" s="50"/>
    </row>
    <row r="38" spans="2:9" ht="12.75" customHeight="1">
      <c r="B38" s="75" t="s">
        <v>198</v>
      </c>
      <c r="C38" s="76"/>
      <c r="D38" s="76"/>
      <c r="E38" s="16">
        <f>+E39</f>
        <v>36920.54</v>
      </c>
      <c r="F38" s="16">
        <f>+F39</f>
        <v>98338</v>
      </c>
      <c r="G38" s="5">
        <f>+G39</f>
        <v>36057.11</v>
      </c>
      <c r="H38" s="9">
        <f>+G38/E38*100</f>
        <v>97.66138306752826</v>
      </c>
      <c r="I38" s="39">
        <f>+G38/F38*100</f>
        <v>36.666507352193456</v>
      </c>
    </row>
    <row r="39" spans="2:9" ht="12.75">
      <c r="B39" s="6"/>
      <c r="C39" s="6"/>
      <c r="D39" s="6"/>
      <c r="E39" s="47">
        <v>36920.54</v>
      </c>
      <c r="F39" s="19">
        <v>98338</v>
      </c>
      <c r="G39" s="19">
        <v>36057.11</v>
      </c>
      <c r="H39" s="30">
        <f>+G39/E39*100</f>
        <v>97.66138306752826</v>
      </c>
      <c r="I39" s="40">
        <f>+G39/F39*100</f>
        <v>36.666507352193456</v>
      </c>
    </row>
    <row r="40" spans="2:9" ht="12.75">
      <c r="B40" s="6"/>
      <c r="C40" s="6"/>
      <c r="D40" s="6"/>
      <c r="E40" s="47"/>
      <c r="F40" s="19"/>
      <c r="G40" s="19"/>
      <c r="H40" s="19"/>
      <c r="I40" s="19"/>
    </row>
    <row r="41" spans="2:9" ht="12.75" customHeight="1">
      <c r="B41" s="90" t="s">
        <v>213</v>
      </c>
      <c r="C41" s="91"/>
      <c r="D41" s="91"/>
      <c r="E41" s="18">
        <f>+E42</f>
        <v>8405.77</v>
      </c>
      <c r="F41" s="10">
        <v>24148.89</v>
      </c>
      <c r="G41" s="10">
        <f>+G42</f>
        <v>12936.24</v>
      </c>
      <c r="H41" s="33">
        <f aca="true" t="shared" si="0" ref="H41:H46">+G41/E41*100</f>
        <v>153.89714446148298</v>
      </c>
      <c r="I41" s="48">
        <f aca="true" t="shared" si="1" ref="I41:I46">+G41/F41*100</f>
        <v>53.56867334274992</v>
      </c>
    </row>
    <row r="42" spans="2:9" ht="12.75" customHeight="1">
      <c r="B42" s="75" t="s">
        <v>198</v>
      </c>
      <c r="C42" s="76"/>
      <c r="D42" s="76"/>
      <c r="E42" s="16">
        <f>+E43</f>
        <v>8405.77</v>
      </c>
      <c r="F42" s="16">
        <f>+F43</f>
        <v>24148.89</v>
      </c>
      <c r="G42" s="5">
        <f>+G43</f>
        <v>12936.24</v>
      </c>
      <c r="H42" s="9">
        <f t="shared" si="0"/>
        <v>153.89714446148298</v>
      </c>
      <c r="I42" s="39">
        <f t="shared" si="1"/>
        <v>53.56867334274992</v>
      </c>
    </row>
    <row r="43" spans="2:9" ht="12.75">
      <c r="B43" s="7">
        <v>6711</v>
      </c>
      <c r="C43" s="7"/>
      <c r="D43" s="7"/>
      <c r="E43" s="17">
        <v>8405.77</v>
      </c>
      <c r="F43" s="8">
        <v>24148.89</v>
      </c>
      <c r="G43" s="32">
        <v>12936.24</v>
      </c>
      <c r="H43" s="30">
        <f t="shared" si="0"/>
        <v>153.89714446148298</v>
      </c>
      <c r="I43" s="40">
        <f t="shared" si="1"/>
        <v>53.56867334274992</v>
      </c>
    </row>
    <row r="44" spans="2:9" ht="12.75" customHeight="1">
      <c r="B44" s="90" t="s">
        <v>215</v>
      </c>
      <c r="C44" s="91"/>
      <c r="D44" s="91"/>
      <c r="E44" s="18">
        <f aca="true" t="shared" si="2" ref="E44:G45">+E45</f>
        <v>0</v>
      </c>
      <c r="F44" s="10">
        <f t="shared" si="2"/>
        <v>2000</v>
      </c>
      <c r="G44" s="10">
        <f t="shared" si="2"/>
        <v>0</v>
      </c>
      <c r="H44" s="33" t="e">
        <f t="shared" si="0"/>
        <v>#DIV/0!</v>
      </c>
      <c r="I44" s="48">
        <f t="shared" si="1"/>
        <v>0</v>
      </c>
    </row>
    <row r="45" spans="2:9" ht="12.75" customHeight="1">
      <c r="B45" s="75" t="s">
        <v>198</v>
      </c>
      <c r="C45" s="76"/>
      <c r="D45" s="76"/>
      <c r="E45" s="16">
        <f t="shared" si="2"/>
        <v>0</v>
      </c>
      <c r="F45" s="16">
        <f t="shared" si="2"/>
        <v>2000</v>
      </c>
      <c r="G45" s="5">
        <f t="shared" si="2"/>
        <v>0</v>
      </c>
      <c r="H45" s="9" t="e">
        <f t="shared" si="0"/>
        <v>#DIV/0!</v>
      </c>
      <c r="I45" s="39">
        <f t="shared" si="1"/>
        <v>0</v>
      </c>
    </row>
    <row r="46" spans="2:9" ht="12.75">
      <c r="B46" s="7">
        <v>6711</v>
      </c>
      <c r="C46" s="7"/>
      <c r="D46" s="7"/>
      <c r="E46" s="17">
        <v>0</v>
      </c>
      <c r="F46" s="8">
        <v>2000</v>
      </c>
      <c r="G46" s="8">
        <v>0</v>
      </c>
      <c r="H46" s="30" t="e">
        <f t="shared" si="0"/>
        <v>#DIV/0!</v>
      </c>
      <c r="I46" s="40">
        <f t="shared" si="1"/>
        <v>0</v>
      </c>
    </row>
    <row r="47" spans="2:9" ht="12.75">
      <c r="B47" s="6"/>
      <c r="C47" s="6"/>
      <c r="D47" s="6"/>
      <c r="E47" s="47"/>
      <c r="F47" s="19"/>
      <c r="G47" s="19"/>
      <c r="H47" s="19"/>
      <c r="I47" s="19"/>
    </row>
    <row r="48" spans="2:9" ht="12.75" customHeight="1">
      <c r="B48" s="75" t="s">
        <v>9</v>
      </c>
      <c r="C48" s="76"/>
      <c r="D48" s="76"/>
      <c r="E48" s="20">
        <f>+E49</f>
        <v>330327.04</v>
      </c>
      <c r="F48" s="5">
        <f>+F49</f>
        <v>575020</v>
      </c>
      <c r="G48" s="5">
        <f>+G49</f>
        <v>271931.15</v>
      </c>
      <c r="H48" s="9">
        <f>+G48/E48*100</f>
        <v>82.32179539404343</v>
      </c>
      <c r="I48" s="39">
        <f>+G48/F48*100</f>
        <v>47.29072901812111</v>
      </c>
    </row>
    <row r="49" spans="2:9" ht="12.75">
      <c r="B49" s="6">
        <v>6711</v>
      </c>
      <c r="C49" s="6"/>
      <c r="D49" s="6"/>
      <c r="E49" s="47">
        <v>330327.04</v>
      </c>
      <c r="F49" s="19">
        <v>575020</v>
      </c>
      <c r="G49" s="19">
        <v>271931.15</v>
      </c>
      <c r="H49" s="19"/>
      <c r="I49" s="19"/>
    </row>
    <row r="50" spans="2:9" ht="12.75">
      <c r="B50" s="6"/>
      <c r="C50" s="6"/>
      <c r="D50" s="6"/>
      <c r="E50" s="47"/>
      <c r="F50" s="19"/>
      <c r="G50" s="19"/>
      <c r="H50" s="19"/>
      <c r="I50" s="19"/>
    </row>
    <row r="51" spans="2:9" ht="12.75" customHeight="1">
      <c r="B51" s="90" t="s">
        <v>197</v>
      </c>
      <c r="C51" s="91"/>
      <c r="D51" s="91"/>
      <c r="E51" s="18"/>
      <c r="F51" s="10">
        <f>+F52</f>
        <v>90000</v>
      </c>
      <c r="G51" s="10"/>
      <c r="H51" s="10"/>
      <c r="I51" s="48"/>
    </row>
    <row r="52" spans="2:9" ht="12.75" customHeight="1">
      <c r="B52" s="75" t="s">
        <v>198</v>
      </c>
      <c r="C52" s="76"/>
      <c r="D52" s="76"/>
      <c r="E52" s="16">
        <f>+E53</f>
        <v>14494.69</v>
      </c>
      <c r="F52" s="9">
        <f>+F53</f>
        <v>90000</v>
      </c>
      <c r="G52" s="5">
        <f>+G53</f>
        <v>36019.34</v>
      </c>
      <c r="H52" s="9">
        <f>+G52/E52*100</f>
        <v>248.50024388241482</v>
      </c>
      <c r="I52" s="39">
        <f>+G52/F52*100</f>
        <v>40.02148888888888</v>
      </c>
    </row>
    <row r="53" spans="2:9" ht="12.75">
      <c r="B53" s="7">
        <v>6711</v>
      </c>
      <c r="C53" s="7"/>
      <c r="D53" s="7"/>
      <c r="E53" s="17">
        <v>14494.69</v>
      </c>
      <c r="F53" s="8">
        <v>90000</v>
      </c>
      <c r="G53" s="8">
        <v>36019.34</v>
      </c>
      <c r="H53" s="30">
        <f>+G53/E53*100</f>
        <v>248.50024388241482</v>
      </c>
      <c r="I53" s="47">
        <f>+G53/F53*100</f>
        <v>40.02148888888888</v>
      </c>
    </row>
    <row r="54" ht="12.75">
      <c r="E54" s="34"/>
    </row>
    <row r="81" ht="12.75">
      <c r="E81" t="s">
        <v>260</v>
      </c>
    </row>
  </sheetData>
  <sheetProtection/>
  <mergeCells count="21">
    <mergeCell ref="B51:D51"/>
    <mergeCell ref="B52:D52"/>
    <mergeCell ref="B38:D38"/>
    <mergeCell ref="B41:D41"/>
    <mergeCell ref="B42:D42"/>
    <mergeCell ref="B44:D44"/>
    <mergeCell ref="B45:D45"/>
    <mergeCell ref="B48:D48"/>
    <mergeCell ref="B35:D35"/>
    <mergeCell ref="B7:D7"/>
    <mergeCell ref="B8:D8"/>
    <mergeCell ref="B9:D9"/>
    <mergeCell ref="B10:D10"/>
    <mergeCell ref="B15:D15"/>
    <mergeCell ref="B18:D18"/>
    <mergeCell ref="E2:F2"/>
    <mergeCell ref="B27:D27"/>
    <mergeCell ref="B30:D30"/>
    <mergeCell ref="B32:D32"/>
    <mergeCell ref="B33:D33"/>
    <mergeCell ref="B34:D34"/>
  </mergeCells>
  <printOptions/>
  <pageMargins left="0" right="0" top="0" bottom="0.39375000000000004" header="0" footer="0"/>
  <pageSetup horizontalDpi="600" verticalDpi="600" orientation="landscape" paperSize="9" r:id="rId2"/>
  <headerFooter alignWithMargins="0">
    <oddFooter xml:space="preserve">&amp;L&amp;"Arial"&amp;8 Lista: LCW147TREW &amp;C&amp;"Arial"&amp;8 Stranica 
&amp;B&amp;P&amp;B &amp;R&amp;"Arial"&amp;8 * OBRADA LC *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2021-02-08T07:10:14Z</dcterms:created>
  <dcterms:modified xsi:type="dcterms:W3CDTF">2021-09-06T07:29:27Z</dcterms:modified>
  <cp:category/>
  <cp:version/>
  <cp:contentType/>
  <cp:contentStatus/>
</cp:coreProperties>
</file>